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Меню" sheetId="1" r:id="rId1"/>
  </sheets>
  <definedNames>
    <definedName name="_xlnm._FilterDatabase" localSheetId="0" hidden="1">'Меню'!$A$1:$A$1071</definedName>
  </definedNames>
  <calcPr fullCalcOnLoad="1"/>
</workbook>
</file>

<file path=xl/sharedStrings.xml><?xml version="1.0" encoding="utf-8"?>
<sst xmlns="http://schemas.openxmlformats.org/spreadsheetml/2006/main" count="1110" uniqueCount="365">
  <si>
    <t>1 день</t>
  </si>
  <si>
    <t>Наименование блюда</t>
  </si>
  <si>
    <t>Брутто, г</t>
  </si>
  <si>
    <t>Нетто, г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</si>
  <si>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</si>
  <si>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</si>
  <si>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</si>
  <si>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</si>
  <si>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</si>
  <si>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</si>
  <si>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</si>
  <si>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</si>
  <si>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Полдник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</si>
  <si>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</si>
  <si>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</si>
  <si>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</si>
  <si>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</si>
  <si>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</si>
  <si>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</si>
  <si>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</si>
  <si>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</si>
  <si>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</si>
  <si>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</si>
  <si>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12 день</t>
  </si>
  <si>
    <t>13 день</t>
  </si>
  <si>
    <t>14 день</t>
  </si>
  <si>
    <t>15 день</t>
  </si>
  <si>
    <t>ИТОГО:</t>
  </si>
  <si>
    <t>Хлеб ржаной</t>
  </si>
  <si>
    <t>16 день</t>
  </si>
  <si>
    <t>17 день</t>
  </si>
  <si>
    <t>18 день</t>
  </si>
  <si>
    <t>19 день</t>
  </si>
  <si>
    <t>20 день</t>
  </si>
  <si>
    <t>Второй завтрак</t>
  </si>
  <si>
    <t>Хлеб пшеничный</t>
  </si>
  <si>
    <t>Овощи на подгарнировку</t>
  </si>
  <si>
    <t>Ужин</t>
  </si>
  <si>
    <t>Мучное изделие промышленного производства в ассортименте</t>
  </si>
  <si>
    <t>Кондитерское изделие промышленного производства в ассортименте</t>
  </si>
  <si>
    <t>ИЛИ</t>
  </si>
  <si>
    <t>Или Детское фруктовое пюре в ассортименте (от 80 до 130 г)</t>
  </si>
  <si>
    <t>50/20</t>
  </si>
  <si>
    <t>№ рецептуры</t>
  </si>
  <si>
    <t xml:space="preserve">Каша манная  жидкая с вареньем </t>
  </si>
  <si>
    <t>Бутерброд с маслом</t>
  </si>
  <si>
    <t>20/10</t>
  </si>
  <si>
    <t>180/10/5</t>
  </si>
  <si>
    <t xml:space="preserve">Рассольник "Домашний" с курицей со сметаной </t>
  </si>
  <si>
    <t xml:space="preserve">Котлеты, биточки из говядины </t>
  </si>
  <si>
    <t xml:space="preserve">Шницель из говядины  </t>
  </si>
  <si>
    <t xml:space="preserve">Соус молочный </t>
  </si>
  <si>
    <t xml:space="preserve">Компот из свежих плодов   </t>
  </si>
  <si>
    <t xml:space="preserve">Булочка ванильная </t>
  </si>
  <si>
    <t xml:space="preserve">Кисломолочный напиток для детского питания в ассортименте  </t>
  </si>
  <si>
    <t xml:space="preserve">Сок  в ассортименте </t>
  </si>
  <si>
    <t xml:space="preserve">Сок с содержанием витаминов и минералов в ассортименте </t>
  </si>
  <si>
    <t xml:space="preserve">Фрукт в ассортименте </t>
  </si>
  <si>
    <t>№458-2006, Москва</t>
  </si>
  <si>
    <t xml:space="preserve">Пудинг из говядины  </t>
  </si>
  <si>
    <t>Бутерброд с сыром</t>
  </si>
  <si>
    <t>180/15/5</t>
  </si>
  <si>
    <t>20/20</t>
  </si>
  <si>
    <t>Бутерброд с джемом или повидлом</t>
  </si>
  <si>
    <t xml:space="preserve">Бутерброд с маслом с сыром </t>
  </si>
  <si>
    <t>№340-2004</t>
  </si>
  <si>
    <t>№279-1996</t>
  </si>
  <si>
    <t xml:space="preserve">Кофейный напиток </t>
  </si>
  <si>
    <t>№501-2013, Пермь</t>
  </si>
  <si>
    <t>50</t>
  </si>
  <si>
    <t>№139-2004</t>
  </si>
  <si>
    <t>№9-2013, Пермь</t>
  </si>
  <si>
    <t xml:space="preserve">Салат из моркови и яблок </t>
  </si>
  <si>
    <t xml:space="preserve">Суп гороховый на мясном бульоне с гренками  </t>
  </si>
  <si>
    <t xml:space="preserve">Компот из смеси сухофруктов  </t>
  </si>
  <si>
    <t>№508-2013, Пермь</t>
  </si>
  <si>
    <t>№436-2004</t>
  </si>
  <si>
    <t xml:space="preserve">Жаркое по - домашнему </t>
  </si>
  <si>
    <t>180/20</t>
  </si>
  <si>
    <t>№685-2004</t>
  </si>
  <si>
    <t>№400-2004</t>
  </si>
  <si>
    <t xml:space="preserve">Суфле рыбное  </t>
  </si>
  <si>
    <t>№71-2004</t>
  </si>
  <si>
    <t xml:space="preserve">Винегрет овощной </t>
  </si>
  <si>
    <t>№313-2013, Пермь</t>
  </si>
  <si>
    <t xml:space="preserve">Запеканка из творога с молоком сгущенным  </t>
  </si>
  <si>
    <t>№495-2013, Пермь</t>
  </si>
  <si>
    <t xml:space="preserve">Чай с молоком  </t>
  </si>
  <si>
    <t xml:space="preserve"> №14/1-2011г., Екатеринбург</t>
  </si>
  <si>
    <t xml:space="preserve">Салат из огурцов с маслом </t>
  </si>
  <si>
    <t>№74-2013, Пермь</t>
  </si>
  <si>
    <t xml:space="preserve">Салат картофельный с морковью и зеленым горошком </t>
  </si>
  <si>
    <t>№168-2004</t>
  </si>
  <si>
    <t>№427-1996</t>
  </si>
  <si>
    <t>70/30</t>
  </si>
  <si>
    <t>№516-2004</t>
  </si>
  <si>
    <t xml:space="preserve">Макароны изделия отварные </t>
  </si>
  <si>
    <t>№505-2013, Пермь</t>
  </si>
  <si>
    <t>№296-2004, Пермь</t>
  </si>
  <si>
    <t>№705-2004</t>
  </si>
  <si>
    <t xml:space="preserve">Отвар шиповника  </t>
  </si>
  <si>
    <t xml:space="preserve">Шанежка с картофелем  </t>
  </si>
  <si>
    <t>№210-2004</t>
  </si>
  <si>
    <t xml:space="preserve">Овощи, припущенные в сметане  </t>
  </si>
  <si>
    <t xml:space="preserve">Суп молочный с крупой  </t>
  </si>
  <si>
    <t>№686-2004</t>
  </si>
  <si>
    <t xml:space="preserve">Чай с лимоном  </t>
  </si>
  <si>
    <t>Яйца вареные</t>
  </si>
  <si>
    <t>№300-2013, Пермь</t>
  </si>
  <si>
    <t>40</t>
  </si>
  <si>
    <t>№55-2013, Пермь</t>
  </si>
  <si>
    <t xml:space="preserve">Салат из  свеклы с сыром </t>
  </si>
  <si>
    <t>№142-2004</t>
  </si>
  <si>
    <t xml:space="preserve">Суп картофельный с рыбными фрикадельками  </t>
  </si>
  <si>
    <t>180/40</t>
  </si>
  <si>
    <t>№431-2004</t>
  </si>
  <si>
    <t xml:space="preserve">Печень  говяжья по - строгановски  </t>
  </si>
  <si>
    <t>№512-2004</t>
  </si>
  <si>
    <t xml:space="preserve">Рис припущенный  </t>
  </si>
  <si>
    <t>№164-2013, Пермь</t>
  </si>
  <si>
    <t>№638-2004</t>
  </si>
  <si>
    <t>Компот из кураги</t>
  </si>
  <si>
    <t>№379-2013, Пермь</t>
  </si>
  <si>
    <t xml:space="preserve">Кнели из говядины  </t>
  </si>
  <si>
    <t>№778-2004</t>
  </si>
  <si>
    <t>Булочка "Российская</t>
  </si>
  <si>
    <t xml:space="preserve">№7.40-1995, Екатеринбург </t>
  </si>
  <si>
    <t>№311-2004</t>
  </si>
  <si>
    <t xml:space="preserve">Каша 5 злаков жидкая </t>
  </si>
  <si>
    <t>№75-2013, Пермь</t>
  </si>
  <si>
    <t xml:space="preserve">Салат картофельный с огурцами </t>
  </si>
  <si>
    <t>№111-2004</t>
  </si>
  <si>
    <t xml:space="preserve">Борщ "Сибирский" с мясом со сметаной  </t>
  </si>
  <si>
    <t>№391-2004</t>
  </si>
  <si>
    <t xml:space="preserve">Шницель рыбный натуральный </t>
  </si>
  <si>
    <t>№520-2004</t>
  </si>
  <si>
    <t>№631-2004</t>
  </si>
  <si>
    <t xml:space="preserve">Компот из свежих яблок  </t>
  </si>
  <si>
    <t>№550-2013, Пермь</t>
  </si>
  <si>
    <t xml:space="preserve">Шанежка наливная </t>
  </si>
  <si>
    <t xml:space="preserve">Чай с сахаром </t>
  </si>
  <si>
    <t>№193-2001, Пермь</t>
  </si>
  <si>
    <t xml:space="preserve">Суфле из птицы </t>
  </si>
  <si>
    <t>№294-2013, Пермь</t>
  </si>
  <si>
    <t xml:space="preserve">Макароны отварные с овощами  </t>
  </si>
  <si>
    <t>Кондитерское изделие промышленного производства (вафли с фруктовой начинкой)</t>
  </si>
  <si>
    <t xml:space="preserve">Кукуруза консервированная (после термической обработки)  </t>
  </si>
  <si>
    <t>№101-2004</t>
  </si>
  <si>
    <t xml:space="preserve">Омлет натуральный  </t>
  </si>
  <si>
    <t xml:space="preserve">Яичная кашка натуральная </t>
  </si>
  <si>
    <t xml:space="preserve">Горошек зеленый консервированный (после термической обработки)  </t>
  </si>
  <si>
    <t xml:space="preserve">180/15 </t>
  </si>
  <si>
    <t>№160-2013, Пермь</t>
  </si>
  <si>
    <t xml:space="preserve">Суп пюре из крупы перловой с курицей </t>
  </si>
  <si>
    <t xml:space="preserve">Кисель из свежих ягод  </t>
  </si>
  <si>
    <t xml:space="preserve">Говядина, тушенная с капустой </t>
  </si>
  <si>
    <t>№440-2004</t>
  </si>
  <si>
    <t>№11-2001, Пермь</t>
  </si>
  <si>
    <t xml:space="preserve">Салат из моркови с кукурузой </t>
  </si>
  <si>
    <t>№323-2013, Пермь</t>
  </si>
  <si>
    <t xml:space="preserve">Сырники с морковью запеченные, с молоком сгущенным </t>
  </si>
  <si>
    <t>№157-2001, Пермь</t>
  </si>
  <si>
    <t xml:space="preserve">Фрикадельки рыбные, запеченные с соусом сметанным с томатом </t>
  </si>
  <si>
    <t>№69-2013, Пермь</t>
  </si>
  <si>
    <t xml:space="preserve">Салат овощной </t>
  </si>
  <si>
    <t xml:space="preserve">Каша "Дружба"  </t>
  </si>
  <si>
    <t xml:space="preserve">№260-2013, Пермь </t>
  </si>
  <si>
    <t>180/5</t>
  </si>
  <si>
    <t>№135-2004</t>
  </si>
  <si>
    <t xml:space="preserve">Суп из овощей со сметаной  </t>
  </si>
  <si>
    <t xml:space="preserve">№388-2013, Пермь </t>
  </si>
  <si>
    <t>Тефтели, запеченные в молочном соусе</t>
  </si>
  <si>
    <t xml:space="preserve">Булочка "Пермская" </t>
  </si>
  <si>
    <t xml:space="preserve">№554-2013, Пермь </t>
  </si>
  <si>
    <t>№216-2004</t>
  </si>
  <si>
    <t xml:space="preserve">Картофель тушеный </t>
  </si>
  <si>
    <t>№22-2013, Пермь</t>
  </si>
  <si>
    <t>Салат из свежих помидоров</t>
  </si>
  <si>
    <t>№154-2013, Пермь</t>
  </si>
  <si>
    <t>№260-2001, Пермь</t>
  </si>
  <si>
    <t xml:space="preserve">Каша манная жидкая </t>
  </si>
  <si>
    <t xml:space="preserve">Суп картофельный с мясом  с мелкошинкованными овощами со сметаной </t>
  </si>
  <si>
    <t>Суфле из печени</t>
  </si>
  <si>
    <t>№4-2013, Пермь</t>
  </si>
  <si>
    <t xml:space="preserve">Салат из капусты белокочанной с морковью </t>
  </si>
  <si>
    <t>№454-2004</t>
  </si>
  <si>
    <t xml:space="preserve">Котлеты по - хлыновски  </t>
  </si>
  <si>
    <t>№7-2013, Пермь</t>
  </si>
  <si>
    <t xml:space="preserve">Салат из моркови </t>
  </si>
  <si>
    <t>№772-2004</t>
  </si>
  <si>
    <t xml:space="preserve">Булочка с сахаром </t>
  </si>
  <si>
    <t>Кондитерское изделие промышленного производства (конфеты)</t>
  </si>
  <si>
    <t xml:space="preserve">Каша из овсяных хлопьев "Геркулес" жидкая  </t>
  </si>
  <si>
    <t xml:space="preserve">Молоко питьевое кипяченое  </t>
  </si>
  <si>
    <t>180/15</t>
  </si>
  <si>
    <t>№140-2004</t>
  </si>
  <si>
    <t>Суп картофельный с макаронными изделиями с курицей</t>
  </si>
  <si>
    <t>№498-2004</t>
  </si>
  <si>
    <t xml:space="preserve">Биточки рубленые из птицы припущенные  </t>
  </si>
  <si>
    <t xml:space="preserve">Капуста тушеная  </t>
  </si>
  <si>
    <t>№423-2013, Пермь</t>
  </si>
  <si>
    <t>№318-2013, Пермь</t>
  </si>
  <si>
    <t xml:space="preserve">Пудинг из творога с рисом с молоком сгущенным </t>
  </si>
  <si>
    <t>180/50</t>
  </si>
  <si>
    <t xml:space="preserve">Каша кукурузная жидкая  </t>
  </si>
  <si>
    <t>№53-2013, Пермь</t>
  </si>
  <si>
    <t xml:space="preserve">Салат из свеклы с  огурцами </t>
  </si>
  <si>
    <t>№152-2013, Пермь</t>
  </si>
  <si>
    <t>№410-2013, Пермь</t>
  </si>
  <si>
    <t xml:space="preserve">Фрикадельки из кур припущенные, с маслом  </t>
  </si>
  <si>
    <t>70/5</t>
  </si>
  <si>
    <t>№457-2004</t>
  </si>
  <si>
    <t>Запеканка овощная</t>
  </si>
  <si>
    <t>№234-2013, Пермь</t>
  </si>
  <si>
    <t xml:space="preserve">Зразы рубленые из говядины, паровые </t>
  </si>
  <si>
    <t xml:space="preserve">Каша пшенная жидкая  </t>
  </si>
  <si>
    <t xml:space="preserve">№29/1-2011, Екатеринбург </t>
  </si>
  <si>
    <t>№634-2004</t>
  </si>
  <si>
    <t xml:space="preserve">Компот из свежих ягод  </t>
  </si>
  <si>
    <t>№372-2013, Пермь</t>
  </si>
  <si>
    <t xml:space="preserve">Голубцы ленивые, запеченные с соусом сметанным с томатом </t>
  </si>
  <si>
    <t>№321-2013, Пермь</t>
  </si>
  <si>
    <t xml:space="preserve"> №248-2013, Пермь </t>
  </si>
  <si>
    <t xml:space="preserve">Каша гречневая вязкая </t>
  </si>
  <si>
    <t>180/10</t>
  </si>
  <si>
    <t xml:space="preserve">№338-2013, Пермь </t>
  </si>
  <si>
    <t xml:space="preserve">Рыба припущенная, в сметане </t>
  </si>
  <si>
    <t>№524-2004</t>
  </si>
  <si>
    <t xml:space="preserve">Овощи припущенные </t>
  </si>
  <si>
    <t>№365-2004</t>
  </si>
  <si>
    <t>№440-2013, Пермь</t>
  </si>
  <si>
    <t xml:space="preserve">Соус молочный  сладкий </t>
  </si>
  <si>
    <t xml:space="preserve">Суфле творожное  </t>
  </si>
  <si>
    <t>Пюре из цветной капусты или капусты брокколи</t>
  </si>
  <si>
    <t>№679-2002</t>
  </si>
  <si>
    <t xml:space="preserve"> №.1.78-1995, Екатеринбург </t>
  </si>
  <si>
    <t xml:space="preserve">Блинчики с джемом или повидлом </t>
  </si>
  <si>
    <t xml:space="preserve">№531-2013, Пермь </t>
  </si>
  <si>
    <t>Суп картофельный  с мелкошинкованными овощами со сметаной</t>
  </si>
  <si>
    <t xml:space="preserve"> №1.72-1995,   Екатеринбург </t>
  </si>
  <si>
    <t>№344-2013, Пермь</t>
  </si>
  <si>
    <t xml:space="preserve">Зразы рыбные рубленные, запеченные </t>
  </si>
  <si>
    <t>№788-2004</t>
  </si>
  <si>
    <t xml:space="preserve">Булочка  "К чаю" </t>
  </si>
  <si>
    <t xml:space="preserve">№32/1-2011, Екатеринбург </t>
  </si>
  <si>
    <t>№165-2013, Пермь</t>
  </si>
  <si>
    <t xml:space="preserve"> №1.35-1995,  Екатеринбург </t>
  </si>
  <si>
    <t>№510-2004</t>
  </si>
  <si>
    <t xml:space="preserve">Булочка домашняя  </t>
  </si>
  <si>
    <t>№564-2013, Пермь</t>
  </si>
  <si>
    <t>№325-2013, Пермь</t>
  </si>
  <si>
    <t xml:space="preserve">Овощное детское пюре промышленного производства в ассортименте  </t>
  </si>
  <si>
    <t xml:space="preserve">Вареники ленивые с соусом молочным  </t>
  </si>
  <si>
    <t>№145-2013, Пермь</t>
  </si>
  <si>
    <t xml:space="preserve"> №203 - 2004 </t>
  </si>
  <si>
    <t xml:space="preserve">Суп картофельный с фасолью с курицей </t>
  </si>
  <si>
    <t xml:space="preserve">Картофель отварной с маслом </t>
  </si>
  <si>
    <t xml:space="preserve">№6.23-1995,  Екатеринбург </t>
  </si>
  <si>
    <t xml:space="preserve">Каша из овсяных хлопьев "Геркулес" с бананом  </t>
  </si>
  <si>
    <t xml:space="preserve">Йогурт молочный для детского питания в ассортименте  </t>
  </si>
  <si>
    <t xml:space="preserve">Каша рисовая жидкая </t>
  </si>
  <si>
    <t xml:space="preserve">Суп-пюре из разных овощей  </t>
  </si>
  <si>
    <t>№2.7-1995, Екатеринбург</t>
  </si>
  <si>
    <t xml:space="preserve">Мясной сырок </t>
  </si>
  <si>
    <t xml:space="preserve">Каша пшеничная рассыпчатая  </t>
  </si>
  <si>
    <t>№435-2013, Пермь</t>
  </si>
  <si>
    <t xml:space="preserve">Каша молочная ассорти (пшенично - кукурузная)  </t>
  </si>
  <si>
    <t xml:space="preserve">№18/4-2011, Екатеринбург </t>
  </si>
  <si>
    <t>№21(II)-2006, Москва</t>
  </si>
  <si>
    <t xml:space="preserve">Салат Витаминный  </t>
  </si>
  <si>
    <t>№173-2004</t>
  </si>
  <si>
    <t xml:space="preserve">Суп-пюре из птицы </t>
  </si>
  <si>
    <t xml:space="preserve">№393-2013, Пермь </t>
  </si>
  <si>
    <t xml:space="preserve">№30/2-2011г., Екатеринбург </t>
  </si>
  <si>
    <t xml:space="preserve">Компот из изюма  </t>
  </si>
  <si>
    <t>Салат картофельный с кукурузой и морковью</t>
  </si>
  <si>
    <t>№73-2013, Пермь</t>
  </si>
  <si>
    <t xml:space="preserve">Нарезка из  свеклы отварной </t>
  </si>
  <si>
    <t>Свекла отварная с маслом растительным</t>
  </si>
  <si>
    <t>№56-2006, Москва</t>
  </si>
  <si>
    <t>№.50 - 2013, Пермь</t>
  </si>
  <si>
    <t>Щи из свежей капусты с картофелем со сметаной</t>
  </si>
  <si>
    <t>Суп картофельный  с крупой  с мясом</t>
  </si>
  <si>
    <t>№138-2004</t>
  </si>
  <si>
    <t xml:space="preserve">Суп картофельный с клецками с курицей  </t>
  </si>
  <si>
    <t>Салат из отварных овощей с маслом растительным</t>
  </si>
  <si>
    <t xml:space="preserve">Котлета рыбная натуральная, запеченная </t>
  </si>
  <si>
    <t>№9/7-2011, Екатеринбург</t>
  </si>
  <si>
    <t>ИТОГО ПОТРЕБЛЕНИЕ ПИЩЕВЫХ ВЕЩЕСТВ ЗА НЕДЕЛЮ:</t>
  </si>
  <si>
    <t>При 12 часовом пребывании детей</t>
  </si>
  <si>
    <t>НОРМА ПИЩЕВЫХ ВЕЩЕСТВ  и ЭНЕРГИИ ЗА НЕДЕЛЮ (95%):</t>
  </si>
  <si>
    <t>НОРМА ПИЩЕВЫХ ВЕЩЕСТВ И ЭНЕРГИИ ЗА НЕДЕЛЮ (100%):</t>
  </si>
  <si>
    <t>НОРМА ПИЩЕВЫХ ВЕЩЕСТВ И ЭНЕРГИИ ЗА НЕДЕЛЮ (100%)*:</t>
  </si>
  <si>
    <t>*СанПиН 2.3/2.4.3590-20 "Санитарно- эпидемиологические требования к организации общественного питания населения" Таблица 1, Приложение 10</t>
  </si>
  <si>
    <t>№101+2004</t>
  </si>
  <si>
    <t>№694-2004</t>
  </si>
  <si>
    <t xml:space="preserve">Какао с молоком сгущенным  </t>
  </si>
  <si>
    <t xml:space="preserve">Пирог "Вечерний" </t>
  </si>
  <si>
    <t>№120-1999</t>
  </si>
  <si>
    <t>Булочка с изюмом</t>
  </si>
  <si>
    <t xml:space="preserve">№11/12-2011, Екатеринбург </t>
  </si>
  <si>
    <t>"Ежики" из мяса с рисом</t>
  </si>
  <si>
    <t xml:space="preserve"> №390-2013, Пермь </t>
  </si>
  <si>
    <t xml:space="preserve">Плов вегетарианский с сухофруктами  </t>
  </si>
  <si>
    <t xml:space="preserve">№271-2013, Пермь </t>
  </si>
  <si>
    <t xml:space="preserve">Пюре из гороха с маслом </t>
  </si>
  <si>
    <t xml:space="preserve">№417,418-2013, Пермь </t>
  </si>
  <si>
    <t>Уха с крупой</t>
  </si>
  <si>
    <t>№.2-2004</t>
  </si>
  <si>
    <t>№155-2004</t>
  </si>
  <si>
    <t>Чай с сахаром</t>
  </si>
  <si>
    <t xml:space="preserve"> №685-2004 </t>
  </si>
  <si>
    <t>№518-2013, Пермь</t>
  </si>
  <si>
    <t xml:space="preserve">Салат из отварного картофеля с зеленым горошком и маслом растительным </t>
  </si>
  <si>
    <t>№451-2004</t>
  </si>
  <si>
    <t>№1-2004</t>
  </si>
  <si>
    <t>Пюре из говядины</t>
  </si>
  <si>
    <t xml:space="preserve">Уха рыбацкая  </t>
  </si>
  <si>
    <t>№6.2.-1995,  Екатеринбург</t>
  </si>
  <si>
    <t>№131-2004</t>
  </si>
  <si>
    <t xml:space="preserve"> №507-2013, Пермь</t>
  </si>
  <si>
    <t>№767-2004</t>
  </si>
  <si>
    <t>№698-2004</t>
  </si>
  <si>
    <t>№472-2004</t>
  </si>
  <si>
    <t xml:space="preserve"> №1,3-2004</t>
  </si>
  <si>
    <t xml:space="preserve"> №541-2013, Пермь</t>
  </si>
  <si>
    <t>№2-2004</t>
  </si>
  <si>
    <t>№3-2004</t>
  </si>
  <si>
    <t>Борщ с мелкошинкованными овощами с курицей и сметаной (№1.78-1995, Картотека блюд лечебного и рационального питания, Екатеринбург)</t>
  </si>
  <si>
    <t xml:space="preserve">Ватрушка с  джемом  </t>
  </si>
  <si>
    <t xml:space="preserve">Суп крестьянский с крупой с мясом и сметаной  </t>
  </si>
  <si>
    <t xml:space="preserve">Сырники из творога запечённые  с молоком сгущенным  </t>
  </si>
  <si>
    <t xml:space="preserve">Суп молочный с макаронными изделиями  </t>
  </si>
  <si>
    <t xml:space="preserve"> №.1.72-1995, Екатеринбург </t>
  </si>
  <si>
    <t xml:space="preserve">  №35/8-2011, Екатеринбург </t>
  </si>
  <si>
    <t>20 - ти дневное меню № 20-ДС/3590-20/85 от 09 декабря 2020 г</t>
  </si>
  <si>
    <t xml:space="preserve">Котлета полтавская из говядины  запеченная с соусом сметанным с томатом </t>
  </si>
  <si>
    <t xml:space="preserve">Капуста запеченная в молочном соусе с сыром  </t>
  </si>
  <si>
    <t>Салат из свеклы с зеленым горошком</t>
  </si>
  <si>
    <t>№58-2013, Пермь</t>
  </si>
  <si>
    <t>№17-2004</t>
  </si>
  <si>
    <t xml:space="preserve">Салат из соленых огурцов с луком  </t>
  </si>
  <si>
    <t>№443-2004</t>
  </si>
  <si>
    <t xml:space="preserve">Плов из говядины </t>
  </si>
  <si>
    <t>Запеканка из печени  с рисом</t>
  </si>
  <si>
    <t>№482-2004</t>
  </si>
  <si>
    <t>№7.55.-1995, Екатеринбург</t>
  </si>
  <si>
    <t xml:space="preserve">Салат из капусты белокочанной  </t>
  </si>
  <si>
    <t>№1-2013, Пермь</t>
  </si>
  <si>
    <t>№48-2013, Пермь</t>
  </si>
  <si>
    <t xml:space="preserve">Салат из квашеной капусты с луком </t>
  </si>
  <si>
    <t xml:space="preserve">Суп-пюре из капусты с мясом </t>
  </si>
  <si>
    <t>№401-2013, Пермь</t>
  </si>
  <si>
    <t xml:space="preserve">Печень, тушеная в соусе  </t>
  </si>
  <si>
    <t>№437-2004</t>
  </si>
  <si>
    <t xml:space="preserve">Гуляш  </t>
  </si>
  <si>
    <t>№142-2013, Пермь</t>
  </si>
  <si>
    <t xml:space="preserve">Каша гречневая вязкая отварная </t>
  </si>
  <si>
    <t xml:space="preserve">Каша гречневая вязкая отварная, с соусом молочным </t>
  </si>
  <si>
    <t xml:space="preserve">Пюре картофельное   </t>
  </si>
  <si>
    <t>Меню приготавливаемых блюд 
завтрак, 2 завтрак, обед, полдник, ужин</t>
  </si>
  <si>
    <t xml:space="preserve">Овощи запеченные с яйцом </t>
  </si>
  <si>
    <t>Возрастная категория: с 3 до 7 лет (11-12 часов пребывания детей)</t>
  </si>
  <si>
    <t>№302-2004</t>
  </si>
  <si>
    <t>МЕНЮ ДЛЯ САЙТА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</si>
</sst>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0.00000000"/>
    <numFmt numFmtId="179" formatCode="0.0000000"/>
    <numFmt numFmtId="180" formatCode="0.00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2"/>
    </font>
    <font>
      <sz val="14"/>
      <name val="Arial Black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b/>
      <i/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i/>
      <sz val="10"/>
      <name val="Arial Cyr"/>
      <family val="0"/>
    </font>
    <font>
      <sz val="8"/>
      <name val="Segoe U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38">
    <xf numFmtId="0" fontId="0" fillId="0" borderId="0" xfId="0" applyAlignment="1">
      <alignment/>
    </xf>
    <xf numFmtId="1" fontId="21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0" fillId="18" borderId="0" xfId="0" applyFont="1" applyFill="1" applyAlignment="1">
      <alignment vertical="center"/>
    </xf>
    <xf numFmtId="172" fontId="21" fillId="18" borderId="10" xfId="0" applyNumberFormat="1" applyFont="1" applyFill="1" applyBorder="1" applyAlignment="1">
      <alignment horizontal="center" vertical="center"/>
    </xf>
    <xf numFmtId="172" fontId="26" fillId="18" borderId="10" xfId="0" applyNumberFormat="1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 vertical="center"/>
    </xf>
    <xf numFmtId="172" fontId="26" fillId="19" borderId="10" xfId="0" applyNumberFormat="1" applyFont="1" applyFill="1" applyBorder="1" applyAlignment="1">
      <alignment horizontal="center" vertical="center"/>
    </xf>
    <xf numFmtId="1" fontId="21" fillId="19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72" fontId="28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172" fontId="2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2" fontId="24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 wrapText="1"/>
    </xf>
    <xf numFmtId="1" fontId="21" fillId="18" borderId="10" xfId="0" applyNumberFormat="1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 wrapText="1"/>
    </xf>
    <xf numFmtId="172" fontId="21" fillId="18" borderId="10" xfId="0" applyNumberFormat="1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vertical="center" wrapText="1"/>
    </xf>
    <xf numFmtId="2" fontId="32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/>
    </xf>
    <xf numFmtId="172" fontId="32" fillId="0" borderId="10" xfId="0" applyNumberFormat="1" applyFont="1" applyFill="1" applyBorder="1" applyAlignment="1">
      <alignment horizontal="center" vertical="center" wrapText="1"/>
    </xf>
    <xf numFmtId="172" fontId="32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2" fontId="23" fillId="19" borderId="10" xfId="0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2" fontId="23" fillId="18" borderId="10" xfId="0" applyNumberFormat="1" applyFont="1" applyFill="1" applyBorder="1" applyAlignment="1">
      <alignment horizontal="center" vertical="center"/>
    </xf>
    <xf numFmtId="2" fontId="34" fillId="0" borderId="10" xfId="0" applyNumberFormat="1" applyFont="1" applyFill="1" applyBorder="1" applyAlignment="1">
      <alignment horizontal="center" vertical="center"/>
    </xf>
    <xf numFmtId="172" fontId="23" fillId="18" borderId="10" xfId="0" applyNumberFormat="1" applyFont="1" applyFill="1" applyBorder="1" applyAlignment="1">
      <alignment horizontal="center" vertical="center"/>
    </xf>
    <xf numFmtId="172" fontId="23" fillId="18" borderId="10" xfId="0" applyNumberFormat="1" applyFont="1" applyFill="1" applyBorder="1" applyAlignment="1">
      <alignment horizontal="center" vertical="center" wrapText="1"/>
    </xf>
    <xf numFmtId="2" fontId="23" fillId="18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72" fontId="33" fillId="0" borderId="0" xfId="0" applyNumberFormat="1" applyFont="1" applyFill="1" applyAlignment="1">
      <alignment vertical="center"/>
    </xf>
    <xf numFmtId="2" fontId="33" fillId="0" borderId="0" xfId="0" applyNumberFormat="1" applyFont="1" applyFill="1" applyAlignment="1">
      <alignment vertical="center"/>
    </xf>
    <xf numFmtId="0" fontId="26" fillId="18" borderId="10" xfId="0" applyFont="1" applyFill="1" applyBorder="1" applyAlignment="1">
      <alignment horizontal="center" vertical="center"/>
    </xf>
    <xf numFmtId="172" fontId="26" fillId="18" borderId="10" xfId="0" applyNumberFormat="1" applyFont="1" applyFill="1" applyBorder="1" applyAlignment="1">
      <alignment horizontal="center" vertical="center"/>
    </xf>
    <xf numFmtId="0" fontId="21" fillId="18" borderId="10" xfId="0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/>
    </xf>
    <xf numFmtId="1" fontId="28" fillId="18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6" fillId="18" borderId="11" xfId="0" applyFont="1" applyFill="1" applyBorder="1" applyAlignment="1">
      <alignment horizontal="left" vertical="center"/>
    </xf>
    <xf numFmtId="0" fontId="26" fillId="18" borderId="12" xfId="0" applyFont="1" applyFill="1" applyBorder="1" applyAlignment="1">
      <alignment horizontal="left" vertical="center"/>
    </xf>
    <xf numFmtId="0" fontId="26" fillId="18" borderId="13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0" fontId="26" fillId="18" borderId="11" xfId="0" applyFont="1" applyFill="1" applyBorder="1" applyAlignment="1">
      <alignment horizontal="left" vertical="center" wrapText="1"/>
    </xf>
    <xf numFmtId="0" fontId="26" fillId="18" borderId="12" xfId="0" applyFont="1" applyFill="1" applyBorder="1" applyAlignment="1">
      <alignment horizontal="left" vertical="center" wrapText="1"/>
    </xf>
    <xf numFmtId="0" fontId="26" fillId="18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30" fillId="18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0" fontId="21" fillId="19" borderId="10" xfId="0" applyFont="1" applyFill="1" applyBorder="1" applyAlignment="1">
      <alignment horizontal="left" vertical="center" wrapText="1"/>
    </xf>
    <xf numFmtId="0" fontId="26" fillId="18" borderId="10" xfId="0" applyFont="1" applyFill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left" vertical="center" wrapText="1"/>
    </xf>
    <xf numFmtId="0" fontId="0" fillId="18" borderId="10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2"/>
  <sheetViews>
    <sheetView tabSelected="1" view="pageBreakPreview" zoomScaleSheetLayoutView="100" zoomScalePageLayoutView="0" workbookViewId="0" topLeftCell="A154">
      <selection activeCell="D6" sqref="D6:H6"/>
    </sheetView>
  </sheetViews>
  <sheetFormatPr defaultColWidth="9.125" defaultRowHeight="24.75" customHeight="1"/>
  <cols>
    <col min="1" max="1" width="55.375" style="49" customWidth="1"/>
    <col min="2" max="3" width="10.625" style="11" customWidth="1"/>
    <col min="4" max="4" width="10.625" style="10" customWidth="1"/>
    <col min="5" max="7" width="10.625" style="16" customWidth="1"/>
    <col min="8" max="8" width="10.625" style="11" customWidth="1"/>
    <col min="9" max="9" width="10.625" style="82" customWidth="1"/>
    <col min="10" max="16384" width="9.125" style="9" customWidth="1"/>
  </cols>
  <sheetData>
    <row r="1" spans="1:9" ht="41.25" customHeight="1">
      <c r="A1" s="121" t="s">
        <v>360</v>
      </c>
      <c r="B1" s="121"/>
      <c r="C1" s="121"/>
      <c r="D1" s="121"/>
      <c r="E1" s="121"/>
      <c r="F1" s="121"/>
      <c r="G1" s="121"/>
      <c r="H1" s="121"/>
      <c r="I1" s="121"/>
    </row>
    <row r="2" spans="1:9" ht="27" customHeight="1">
      <c r="A2" s="134" t="s">
        <v>362</v>
      </c>
      <c r="B2" s="134"/>
      <c r="C2" s="134"/>
      <c r="D2" s="134"/>
      <c r="E2" s="134"/>
      <c r="F2" s="134"/>
      <c r="G2" s="134"/>
      <c r="H2" s="134"/>
      <c r="I2" s="134"/>
    </row>
    <row r="3" spans="1:9" ht="27" customHeight="1">
      <c r="A3" s="134" t="s">
        <v>335</v>
      </c>
      <c r="B3" s="134"/>
      <c r="C3" s="134"/>
      <c r="D3" s="134"/>
      <c r="E3" s="134"/>
      <c r="F3" s="134"/>
      <c r="G3" s="134"/>
      <c r="H3" s="134"/>
      <c r="I3" s="134"/>
    </row>
    <row r="4" spans="1:9" ht="27" customHeight="1">
      <c r="A4" s="122" t="s">
        <v>364</v>
      </c>
      <c r="B4" s="122"/>
      <c r="C4" s="122"/>
      <c r="D4" s="122"/>
      <c r="E4" s="122"/>
      <c r="F4" s="122"/>
      <c r="G4" s="122"/>
      <c r="H4" s="122"/>
      <c r="I4" s="122"/>
    </row>
    <row r="5" spans="1:9" s="11" customFormat="1" ht="27" customHeight="1">
      <c r="A5" s="118" t="s">
        <v>0</v>
      </c>
      <c r="B5" s="118"/>
      <c r="C5" s="118"/>
      <c r="D5" s="118"/>
      <c r="E5" s="118"/>
      <c r="F5" s="118"/>
      <c r="G5" s="118"/>
      <c r="H5" s="118"/>
      <c r="I5" s="118"/>
    </row>
    <row r="6" spans="1:9" s="11" customFormat="1" ht="27" customHeight="1">
      <c r="A6" s="117" t="s">
        <v>1</v>
      </c>
      <c r="B6" s="123" t="s">
        <v>2</v>
      </c>
      <c r="C6" s="123" t="s">
        <v>3</v>
      </c>
      <c r="D6" s="98" t="s">
        <v>4</v>
      </c>
      <c r="E6" s="98"/>
      <c r="F6" s="98"/>
      <c r="G6" s="98"/>
      <c r="H6" s="98"/>
      <c r="I6" s="102" t="s">
        <v>43</v>
      </c>
    </row>
    <row r="7" spans="1:9" s="11" customFormat="1" ht="27" customHeight="1">
      <c r="A7" s="117"/>
      <c r="B7" s="123"/>
      <c r="C7" s="123"/>
      <c r="D7" s="20" t="s">
        <v>5</v>
      </c>
      <c r="E7" s="22" t="s">
        <v>6</v>
      </c>
      <c r="F7" s="22" t="s">
        <v>7</v>
      </c>
      <c r="G7" s="22" t="s">
        <v>8</v>
      </c>
      <c r="H7" s="20" t="s">
        <v>9</v>
      </c>
      <c r="I7" s="102"/>
    </row>
    <row r="8" spans="1:9" s="11" customFormat="1" ht="24.75" customHeight="1">
      <c r="A8" s="94" t="s">
        <v>10</v>
      </c>
      <c r="B8" s="94"/>
      <c r="C8" s="94"/>
      <c r="D8" s="23">
        <f>D9+30+D11</f>
        <v>430</v>
      </c>
      <c r="E8" s="18">
        <f>E9+E10+E11+E12</f>
        <v>8.85</v>
      </c>
      <c r="F8" s="18">
        <f>F9+F10+F11+F12</f>
        <v>13.75</v>
      </c>
      <c r="G8" s="18">
        <f>G9+G10+G11+G12</f>
        <v>52.95</v>
      </c>
      <c r="H8" s="18">
        <f>H9+H10+H11+H12</f>
        <v>370.95</v>
      </c>
      <c r="I8" s="65"/>
    </row>
    <row r="9" spans="1:9" s="11" customFormat="1" ht="24.75" customHeight="1">
      <c r="A9" s="128" t="s">
        <v>44</v>
      </c>
      <c r="B9" s="128"/>
      <c r="C9" s="128"/>
      <c r="D9" s="25">
        <v>200</v>
      </c>
      <c r="E9" s="26">
        <v>4.9</v>
      </c>
      <c r="F9" s="26">
        <v>4.1</v>
      </c>
      <c r="G9" s="26">
        <v>21.2</v>
      </c>
      <c r="H9" s="27">
        <f>E9*4+F9*9+G9*4</f>
        <v>141.3</v>
      </c>
      <c r="I9" s="66" t="s">
        <v>318</v>
      </c>
    </row>
    <row r="10" spans="1:9" s="11" customFormat="1" ht="24.75" customHeight="1">
      <c r="A10" s="99" t="s">
        <v>45</v>
      </c>
      <c r="B10" s="99"/>
      <c r="C10" s="99"/>
      <c r="D10" s="56" t="s">
        <v>46</v>
      </c>
      <c r="E10" s="26">
        <v>1.8</v>
      </c>
      <c r="F10" s="26">
        <v>7.1</v>
      </c>
      <c r="G10" s="26">
        <v>9.9</v>
      </c>
      <c r="H10" s="27">
        <f>E10*4+F10*9+G10*4</f>
        <v>110.69999999999999</v>
      </c>
      <c r="I10" s="67" t="s">
        <v>315</v>
      </c>
    </row>
    <row r="11" spans="1:9" s="11" customFormat="1" ht="24.75" customHeight="1">
      <c r="A11" s="99" t="s">
        <v>296</v>
      </c>
      <c r="B11" s="99"/>
      <c r="C11" s="99"/>
      <c r="D11" s="25">
        <v>200</v>
      </c>
      <c r="E11" s="26">
        <v>1.7</v>
      </c>
      <c r="F11" s="26">
        <v>2.3</v>
      </c>
      <c r="G11" s="26">
        <v>14.3</v>
      </c>
      <c r="H11" s="29">
        <f>G11*4+F11*9+E11*4</f>
        <v>84.7</v>
      </c>
      <c r="I11" s="66" t="s">
        <v>295</v>
      </c>
    </row>
    <row r="12" spans="1:9" s="11" customFormat="1" ht="24.75" customHeight="1">
      <c r="A12" s="99" t="s">
        <v>28</v>
      </c>
      <c r="B12" s="99"/>
      <c r="C12" s="99"/>
      <c r="D12" s="25">
        <v>20</v>
      </c>
      <c r="E12" s="26">
        <v>0.45</v>
      </c>
      <c r="F12" s="26">
        <v>0.25</v>
      </c>
      <c r="G12" s="26">
        <v>7.55</v>
      </c>
      <c r="H12" s="29">
        <v>34.25</v>
      </c>
      <c r="I12" s="67"/>
    </row>
    <row r="13" spans="1:9" s="11" customFormat="1" ht="24.75" customHeight="1">
      <c r="A13" s="104" t="s">
        <v>34</v>
      </c>
      <c r="B13" s="104"/>
      <c r="C13" s="104"/>
      <c r="D13" s="104"/>
      <c r="E13" s="18">
        <f>E14</f>
        <v>0.5</v>
      </c>
      <c r="F13" s="18">
        <f>F14</f>
        <v>0.2</v>
      </c>
      <c r="G13" s="18">
        <f>G14</f>
        <v>21.8</v>
      </c>
      <c r="H13" s="24">
        <f>H14</f>
        <v>91</v>
      </c>
      <c r="I13" s="70"/>
    </row>
    <row r="14" spans="1:9" s="11" customFormat="1" ht="24.75" customHeight="1">
      <c r="A14" s="55" t="s">
        <v>55</v>
      </c>
      <c r="B14" s="25">
        <v>100</v>
      </c>
      <c r="C14" s="25">
        <v>100</v>
      </c>
      <c r="D14" s="25">
        <v>100</v>
      </c>
      <c r="E14" s="26">
        <v>0.5</v>
      </c>
      <c r="F14" s="26">
        <v>0.2</v>
      </c>
      <c r="G14" s="26">
        <v>21.8</v>
      </c>
      <c r="H14" s="29">
        <f>E14*4+F14*9+G14*4</f>
        <v>91</v>
      </c>
      <c r="I14" s="66" t="s">
        <v>312</v>
      </c>
    </row>
    <row r="15" spans="1:9" s="11" customFormat="1" ht="24.75" customHeight="1">
      <c r="A15" s="94" t="s">
        <v>11</v>
      </c>
      <c r="B15" s="94"/>
      <c r="C15" s="94"/>
      <c r="D15" s="24">
        <f>D16+200+D18+D19+D20</f>
        <v>650</v>
      </c>
      <c r="E15" s="18">
        <f>E16+E17+E18+E19+E20+E22+E21</f>
        <v>20.349999999999998</v>
      </c>
      <c r="F15" s="18">
        <f>F16+F17+F18+F19+F20+F22+F21</f>
        <v>23.380000000000003</v>
      </c>
      <c r="G15" s="18">
        <f>G16+G17+G18+G19+G20+G22+G21</f>
        <v>78.25</v>
      </c>
      <c r="H15" s="24">
        <f>H16+H17+H18+H19+H20+H22+H21</f>
        <v>604.82</v>
      </c>
      <c r="I15" s="71"/>
    </row>
    <row r="16" spans="1:9" s="11" customFormat="1" ht="24.75" customHeight="1">
      <c r="A16" s="100" t="s">
        <v>278</v>
      </c>
      <c r="B16" s="101"/>
      <c r="C16" s="101"/>
      <c r="D16" s="25">
        <v>50</v>
      </c>
      <c r="E16" s="26">
        <v>0.8</v>
      </c>
      <c r="F16" s="26">
        <v>4</v>
      </c>
      <c r="G16" s="26">
        <v>3.6</v>
      </c>
      <c r="H16" s="29">
        <f>E16*4+F16*9+G16*4</f>
        <v>53.6</v>
      </c>
      <c r="I16" s="66" t="s">
        <v>279</v>
      </c>
    </row>
    <row r="17" spans="1:9" s="11" customFormat="1" ht="24.75" customHeight="1">
      <c r="A17" s="100" t="s">
        <v>48</v>
      </c>
      <c r="B17" s="115"/>
      <c r="C17" s="115"/>
      <c r="D17" s="25" t="s">
        <v>61</v>
      </c>
      <c r="E17" s="32">
        <v>4.7</v>
      </c>
      <c r="F17" s="32">
        <v>3.8</v>
      </c>
      <c r="G17" s="32">
        <v>8.7</v>
      </c>
      <c r="H17" s="29">
        <f>E17*4+F17*9+G17*4</f>
        <v>87.8</v>
      </c>
      <c r="I17" s="67" t="s">
        <v>319</v>
      </c>
    </row>
    <row r="18" spans="1:9" s="11" customFormat="1" ht="24.75" customHeight="1">
      <c r="A18" s="100" t="s">
        <v>49</v>
      </c>
      <c r="B18" s="100"/>
      <c r="C18" s="100"/>
      <c r="D18" s="25">
        <v>70</v>
      </c>
      <c r="E18" s="26">
        <v>9.2</v>
      </c>
      <c r="F18" s="26">
        <v>8.8</v>
      </c>
      <c r="G18" s="26">
        <v>8.3</v>
      </c>
      <c r="H18" s="29">
        <f>E18*4+F18*9+G18*4</f>
        <v>149.2</v>
      </c>
      <c r="I18" s="67" t="s">
        <v>314</v>
      </c>
    </row>
    <row r="19" spans="1:9" s="11" customFormat="1" ht="24.75" customHeight="1">
      <c r="A19" s="100" t="s">
        <v>358</v>
      </c>
      <c r="B19" s="100"/>
      <c r="C19" s="100"/>
      <c r="D19" s="25">
        <v>150</v>
      </c>
      <c r="E19" s="26">
        <v>4.2</v>
      </c>
      <c r="F19" s="26">
        <v>6.1</v>
      </c>
      <c r="G19" s="26">
        <v>18.9</v>
      </c>
      <c r="H19" s="35">
        <f>G19*4+F19*9+E19*4</f>
        <v>147.3</v>
      </c>
      <c r="I19" s="67" t="s">
        <v>247</v>
      </c>
    </row>
    <row r="20" spans="1:9" s="11" customFormat="1" ht="24.75" customHeight="1">
      <c r="A20" s="100" t="s">
        <v>52</v>
      </c>
      <c r="B20" s="100"/>
      <c r="C20" s="100"/>
      <c r="D20" s="25">
        <v>180</v>
      </c>
      <c r="E20" s="26">
        <v>0.4</v>
      </c>
      <c r="F20" s="26">
        <v>0.13</v>
      </c>
      <c r="G20" s="26">
        <v>18</v>
      </c>
      <c r="H20" s="35">
        <f>G20*4+F20*9+E20*4</f>
        <v>74.77</v>
      </c>
      <c r="I20" s="66" t="s">
        <v>320</v>
      </c>
    </row>
    <row r="21" spans="1:9" s="11" customFormat="1" ht="24.75" customHeight="1">
      <c r="A21" s="99" t="s">
        <v>35</v>
      </c>
      <c r="B21" s="99"/>
      <c r="C21" s="99"/>
      <c r="D21" s="25">
        <v>30</v>
      </c>
      <c r="E21" s="26">
        <v>0.6</v>
      </c>
      <c r="F21" s="26">
        <v>0.3</v>
      </c>
      <c r="G21" s="26">
        <v>13.2</v>
      </c>
      <c r="H21" s="29">
        <v>57.9</v>
      </c>
      <c r="I21" s="67"/>
    </row>
    <row r="22" spans="1:9" s="11" customFormat="1" ht="24.75" customHeight="1">
      <c r="A22" s="99" t="s">
        <v>28</v>
      </c>
      <c r="B22" s="99"/>
      <c r="C22" s="99"/>
      <c r="D22" s="25">
        <v>20</v>
      </c>
      <c r="E22" s="26">
        <v>0.45</v>
      </c>
      <c r="F22" s="26">
        <v>0.25</v>
      </c>
      <c r="G22" s="26">
        <v>7.55</v>
      </c>
      <c r="H22" s="29">
        <v>34.25</v>
      </c>
      <c r="I22" s="67"/>
    </row>
    <row r="23" spans="1:9" s="11" customFormat="1" ht="24.75" customHeight="1">
      <c r="A23" s="94" t="s">
        <v>12</v>
      </c>
      <c r="B23" s="94"/>
      <c r="C23" s="94"/>
      <c r="D23" s="24">
        <f>D24+D25</f>
        <v>250</v>
      </c>
      <c r="E23" s="18">
        <f>E24+E25</f>
        <v>6.5</v>
      </c>
      <c r="F23" s="18">
        <f>F24+F25</f>
        <v>10.5</v>
      </c>
      <c r="G23" s="18">
        <f>G24+G25</f>
        <v>39.5</v>
      </c>
      <c r="H23" s="24">
        <f>H24+H25</f>
        <v>278.5</v>
      </c>
      <c r="I23" s="71"/>
    </row>
    <row r="24" spans="1:9" s="11" customFormat="1" ht="24.75" customHeight="1">
      <c r="A24" s="99" t="s">
        <v>53</v>
      </c>
      <c r="B24" s="99"/>
      <c r="C24" s="99"/>
      <c r="D24" s="25">
        <v>50</v>
      </c>
      <c r="E24" s="25">
        <v>2.9</v>
      </c>
      <c r="F24" s="25">
        <v>4.1</v>
      </c>
      <c r="G24" s="26">
        <v>29</v>
      </c>
      <c r="H24" s="29">
        <f>G24*4+F24*9+E24*4</f>
        <v>164.5</v>
      </c>
      <c r="I24" s="68" t="s">
        <v>321</v>
      </c>
    </row>
    <row r="25" spans="1:9" s="11" customFormat="1" ht="27" customHeight="1">
      <c r="A25" s="57" t="s">
        <v>54</v>
      </c>
      <c r="B25" s="28">
        <v>207</v>
      </c>
      <c r="C25" s="28">
        <v>200</v>
      </c>
      <c r="D25" s="39">
        <v>200</v>
      </c>
      <c r="E25" s="40">
        <v>3.6</v>
      </c>
      <c r="F25" s="40">
        <v>6.4</v>
      </c>
      <c r="G25" s="40">
        <v>10.5</v>
      </c>
      <c r="H25" s="27">
        <f>E25*4+F25*9+G25*4</f>
        <v>114</v>
      </c>
      <c r="I25" s="67" t="s">
        <v>322</v>
      </c>
    </row>
    <row r="26" spans="1:9" s="11" customFormat="1" ht="24.75" customHeight="1">
      <c r="A26" s="110" t="s">
        <v>37</v>
      </c>
      <c r="B26" s="110"/>
      <c r="C26" s="110"/>
      <c r="D26" s="36">
        <f>D27+D28+D29+D30</f>
        <v>500</v>
      </c>
      <c r="E26" s="41">
        <f>E27+E28+E29+E30+E32+E33</f>
        <v>13.7</v>
      </c>
      <c r="F26" s="41">
        <f>F27+F28+F29+F30+F32+F33</f>
        <v>17.400000000000002</v>
      </c>
      <c r="G26" s="41">
        <f>G27+G28+G29+G30+G32+G33</f>
        <v>65.3</v>
      </c>
      <c r="H26" s="41">
        <f>H27+H28+H29+H30+H32+H33</f>
        <v>472.3</v>
      </c>
      <c r="I26" s="72"/>
    </row>
    <row r="27" spans="1:9" s="17" customFormat="1" ht="24.75" customHeight="1">
      <c r="A27" s="100" t="s">
        <v>275</v>
      </c>
      <c r="B27" s="100"/>
      <c r="C27" s="100"/>
      <c r="D27" s="25">
        <v>130</v>
      </c>
      <c r="E27" s="26">
        <v>2.2</v>
      </c>
      <c r="F27" s="26">
        <v>5.2</v>
      </c>
      <c r="G27" s="26">
        <v>7.4</v>
      </c>
      <c r="H27" s="29">
        <f>G27*4+F27*9+E27*4</f>
        <v>85.2</v>
      </c>
      <c r="I27" s="66" t="s">
        <v>276</v>
      </c>
    </row>
    <row r="28" spans="1:9" s="11" customFormat="1" ht="24.75" customHeight="1">
      <c r="A28" s="99" t="s">
        <v>59</v>
      </c>
      <c r="B28" s="99"/>
      <c r="C28" s="99"/>
      <c r="D28" s="25">
        <v>70</v>
      </c>
      <c r="E28" s="26">
        <v>10.2</v>
      </c>
      <c r="F28" s="26">
        <v>11.7</v>
      </c>
      <c r="G28" s="26">
        <v>1.2</v>
      </c>
      <c r="H28" s="29">
        <f>E28*4+F28*9+G28*4</f>
        <v>150.9</v>
      </c>
      <c r="I28" s="67" t="s">
        <v>323</v>
      </c>
    </row>
    <row r="29" spans="1:9" s="3" customFormat="1" ht="27" customHeight="1">
      <c r="A29" s="55" t="s">
        <v>56</v>
      </c>
      <c r="B29" s="25">
        <v>200</v>
      </c>
      <c r="C29" s="25">
        <v>200</v>
      </c>
      <c r="D29" s="25">
        <v>200</v>
      </c>
      <c r="E29" s="26">
        <v>0.5</v>
      </c>
      <c r="F29" s="26">
        <v>0</v>
      </c>
      <c r="G29" s="26">
        <v>27</v>
      </c>
      <c r="H29" s="29">
        <f>E29*4+F29*9+G29*4</f>
        <v>110</v>
      </c>
      <c r="I29" s="66" t="s">
        <v>312</v>
      </c>
    </row>
    <row r="30" spans="1:9" s="11" customFormat="1" ht="24.75" customHeight="1">
      <c r="A30" s="100" t="s">
        <v>57</v>
      </c>
      <c r="B30" s="100"/>
      <c r="C30" s="100"/>
      <c r="D30" s="42">
        <v>100</v>
      </c>
      <c r="E30" s="32">
        <v>0.3</v>
      </c>
      <c r="F30" s="32">
        <v>0.3</v>
      </c>
      <c r="G30" s="32">
        <v>21.5</v>
      </c>
      <c r="H30" s="29">
        <f>E30*4+F30*9+G30*4</f>
        <v>89.9</v>
      </c>
      <c r="I30" s="66" t="s">
        <v>58</v>
      </c>
    </row>
    <row r="31" spans="1:9" s="11" customFormat="1" ht="24.75" customHeight="1">
      <c r="A31" s="125" t="s">
        <v>41</v>
      </c>
      <c r="B31" s="125"/>
      <c r="C31" s="125"/>
      <c r="D31" s="13"/>
      <c r="E31" s="14"/>
      <c r="F31" s="14"/>
      <c r="G31" s="14"/>
      <c r="H31" s="15"/>
      <c r="I31" s="73"/>
    </row>
    <row r="32" spans="1:9" s="11" customFormat="1" ht="24.75" customHeight="1">
      <c r="A32" s="99" t="s">
        <v>35</v>
      </c>
      <c r="B32" s="99"/>
      <c r="C32" s="99"/>
      <c r="D32" s="25">
        <v>10</v>
      </c>
      <c r="E32" s="26">
        <v>0.2</v>
      </c>
      <c r="F32" s="26">
        <v>0.1</v>
      </c>
      <c r="G32" s="26">
        <v>4.4</v>
      </c>
      <c r="H32" s="29">
        <v>19</v>
      </c>
      <c r="I32" s="67"/>
    </row>
    <row r="33" spans="1:9" s="11" customFormat="1" ht="24.75" customHeight="1">
      <c r="A33" s="99" t="s">
        <v>28</v>
      </c>
      <c r="B33" s="99"/>
      <c r="C33" s="99"/>
      <c r="D33" s="25">
        <v>10</v>
      </c>
      <c r="E33" s="26">
        <v>0.3</v>
      </c>
      <c r="F33" s="26">
        <v>0.1</v>
      </c>
      <c r="G33" s="26">
        <v>3.8</v>
      </c>
      <c r="H33" s="29">
        <f>E33*4+F33*9+G33*4</f>
        <v>17.3</v>
      </c>
      <c r="I33" s="67"/>
    </row>
    <row r="34" spans="1:9" s="11" customFormat="1" ht="24.75" customHeight="1">
      <c r="A34" s="94" t="s">
        <v>27</v>
      </c>
      <c r="B34" s="103"/>
      <c r="C34" s="103"/>
      <c r="D34" s="103"/>
      <c r="E34" s="24">
        <f>E26+E23+E15+E8+E13</f>
        <v>49.9</v>
      </c>
      <c r="F34" s="24">
        <f>F26+F23+F15+F8+F13</f>
        <v>65.23</v>
      </c>
      <c r="G34" s="24">
        <f>G26+G23+G15+G8+G13</f>
        <v>257.8</v>
      </c>
      <c r="H34" s="24">
        <f>H26+H23+H15+H8+H13</f>
        <v>1817.57</v>
      </c>
      <c r="I34" s="74"/>
    </row>
    <row r="35" spans="1:9" s="11" customFormat="1" ht="24.75" customHeight="1">
      <c r="A35" s="118" t="s">
        <v>13</v>
      </c>
      <c r="B35" s="118"/>
      <c r="C35" s="118"/>
      <c r="D35" s="118"/>
      <c r="E35" s="118"/>
      <c r="F35" s="118"/>
      <c r="G35" s="118"/>
      <c r="H35" s="118"/>
      <c r="I35" s="118"/>
    </row>
    <row r="36" spans="1:9" s="11" customFormat="1" ht="24.75" customHeight="1">
      <c r="A36" s="117" t="s">
        <v>1</v>
      </c>
      <c r="B36" s="98" t="s">
        <v>2</v>
      </c>
      <c r="C36" s="98" t="s">
        <v>3</v>
      </c>
      <c r="D36" s="98" t="s">
        <v>4</v>
      </c>
      <c r="E36" s="98"/>
      <c r="F36" s="98"/>
      <c r="G36" s="98"/>
      <c r="H36" s="98"/>
      <c r="I36" s="102" t="s">
        <v>43</v>
      </c>
    </row>
    <row r="37" spans="1:9" s="11" customFormat="1" ht="24.75" customHeight="1">
      <c r="A37" s="117"/>
      <c r="B37" s="98"/>
      <c r="C37" s="98"/>
      <c r="D37" s="21" t="s">
        <v>5</v>
      </c>
      <c r="E37" s="43" t="s">
        <v>6</v>
      </c>
      <c r="F37" s="43" t="s">
        <v>7</v>
      </c>
      <c r="G37" s="43" t="s">
        <v>8</v>
      </c>
      <c r="H37" s="21" t="s">
        <v>9</v>
      </c>
      <c r="I37" s="102"/>
    </row>
    <row r="38" spans="1:9" s="11" customFormat="1" ht="24.75" customHeight="1">
      <c r="A38" s="94" t="s">
        <v>10</v>
      </c>
      <c r="B38" s="94"/>
      <c r="C38" s="94"/>
      <c r="D38" s="51">
        <f>D39+D44+D43+D45</f>
        <v>420</v>
      </c>
      <c r="E38" s="18">
        <f>E39+E43+E44+E45</f>
        <v>17.7</v>
      </c>
      <c r="F38" s="18">
        <f>F39+F43+F44+F45</f>
        <v>18.299999999999997</v>
      </c>
      <c r="G38" s="18">
        <f>G39+G43+G44+G45</f>
        <v>32.4</v>
      </c>
      <c r="H38" s="24">
        <f>H39+H43+H44+H45</f>
        <v>365.09999999999997</v>
      </c>
      <c r="I38" s="71"/>
    </row>
    <row r="39" spans="1:9" s="11" customFormat="1" ht="24.75" customHeight="1">
      <c r="A39" s="99" t="s">
        <v>148</v>
      </c>
      <c r="B39" s="99"/>
      <c r="C39" s="99"/>
      <c r="D39" s="25">
        <v>100</v>
      </c>
      <c r="E39" s="26">
        <v>9.3</v>
      </c>
      <c r="F39" s="26">
        <v>9.2</v>
      </c>
      <c r="G39" s="26">
        <v>1.4</v>
      </c>
      <c r="H39" s="29">
        <f>E39*4+F39*9+G39*4</f>
        <v>125.6</v>
      </c>
      <c r="I39" s="67" t="s">
        <v>65</v>
      </c>
    </row>
    <row r="40" spans="1:9" s="11" customFormat="1" ht="24.75" customHeight="1">
      <c r="A40" s="107" t="s">
        <v>40</v>
      </c>
      <c r="B40" s="107"/>
      <c r="C40" s="107"/>
      <c r="D40" s="107"/>
      <c r="E40" s="107"/>
      <c r="F40" s="107"/>
      <c r="G40" s="107"/>
      <c r="H40" s="107"/>
      <c r="I40" s="107"/>
    </row>
    <row r="41" spans="1:9" s="11" customFormat="1" ht="27" customHeight="1">
      <c r="A41" s="99" t="s">
        <v>149</v>
      </c>
      <c r="B41" s="99"/>
      <c r="C41" s="99"/>
      <c r="D41" s="25">
        <v>100</v>
      </c>
      <c r="E41" s="26">
        <v>9.5</v>
      </c>
      <c r="F41" s="26">
        <v>9.7</v>
      </c>
      <c r="G41" s="26">
        <v>1.5</v>
      </c>
      <c r="H41" s="29">
        <f>E41*4+F41*9+G41*4</f>
        <v>131.3</v>
      </c>
      <c r="I41" s="67" t="s">
        <v>66</v>
      </c>
    </row>
    <row r="42" spans="1:9" s="11" customFormat="1" ht="27" customHeight="1">
      <c r="A42" s="44" t="s">
        <v>36</v>
      </c>
      <c r="B42" s="28"/>
      <c r="C42" s="28"/>
      <c r="D42" s="42"/>
      <c r="E42" s="12"/>
      <c r="F42" s="12"/>
      <c r="G42" s="12"/>
      <c r="H42" s="12"/>
      <c r="I42" s="69"/>
    </row>
    <row r="43" spans="1:9" s="11" customFormat="1" ht="27" customHeight="1">
      <c r="A43" s="30" t="s">
        <v>146</v>
      </c>
      <c r="B43" s="19">
        <f>C43*1.67</f>
        <v>116.89999999999999</v>
      </c>
      <c r="C43" s="28">
        <v>70</v>
      </c>
      <c r="D43" s="25">
        <v>70</v>
      </c>
      <c r="E43" s="26">
        <v>1.1</v>
      </c>
      <c r="F43" s="26">
        <v>0.2</v>
      </c>
      <c r="G43" s="26">
        <v>4.4</v>
      </c>
      <c r="H43" s="29">
        <f>E43*4+F43*9+G43*4</f>
        <v>23.8</v>
      </c>
      <c r="I43" s="67" t="s">
        <v>147</v>
      </c>
    </row>
    <row r="44" spans="1:9" s="11" customFormat="1" ht="27" customHeight="1">
      <c r="A44" s="120" t="s">
        <v>64</v>
      </c>
      <c r="B44" s="120"/>
      <c r="C44" s="120"/>
      <c r="D44" s="58" t="s">
        <v>69</v>
      </c>
      <c r="E44" s="32">
        <v>4.1</v>
      </c>
      <c r="F44" s="32">
        <v>6.2</v>
      </c>
      <c r="G44" s="32">
        <v>10.7</v>
      </c>
      <c r="H44" s="29">
        <f>E44*4+F44*9+G44*4</f>
        <v>115</v>
      </c>
      <c r="I44" s="67" t="s">
        <v>324</v>
      </c>
    </row>
    <row r="45" spans="1:9" s="11" customFormat="1" ht="27" customHeight="1">
      <c r="A45" s="99" t="s">
        <v>67</v>
      </c>
      <c r="B45" s="99"/>
      <c r="C45" s="99"/>
      <c r="D45" s="25">
        <v>200</v>
      </c>
      <c r="E45" s="26">
        <v>3.2</v>
      </c>
      <c r="F45" s="26">
        <v>2.7</v>
      </c>
      <c r="G45" s="26">
        <v>15.9</v>
      </c>
      <c r="H45" s="29">
        <f>G45*4+F45*9+E45*4</f>
        <v>100.7</v>
      </c>
      <c r="I45" s="66" t="s">
        <v>68</v>
      </c>
    </row>
    <row r="46" spans="1:9" s="11" customFormat="1" ht="27" customHeight="1">
      <c r="A46" s="104" t="s">
        <v>34</v>
      </c>
      <c r="B46" s="104"/>
      <c r="C46" s="104"/>
      <c r="D46" s="104"/>
      <c r="E46" s="18">
        <f>E47</f>
        <v>0.5</v>
      </c>
      <c r="F46" s="18">
        <f>F47</f>
        <v>0.2</v>
      </c>
      <c r="G46" s="18">
        <f>G47</f>
        <v>21.8</v>
      </c>
      <c r="H46" s="24">
        <f>H47</f>
        <v>91</v>
      </c>
      <c r="I46" s="71"/>
    </row>
    <row r="47" spans="1:9" s="11" customFormat="1" ht="27" customHeight="1">
      <c r="A47" s="55" t="s">
        <v>55</v>
      </c>
      <c r="B47" s="25">
        <v>100</v>
      </c>
      <c r="C47" s="25">
        <v>100</v>
      </c>
      <c r="D47" s="25">
        <v>100</v>
      </c>
      <c r="E47" s="26">
        <v>0.5</v>
      </c>
      <c r="F47" s="26">
        <v>0.2</v>
      </c>
      <c r="G47" s="26">
        <v>21.8</v>
      </c>
      <c r="H47" s="29">
        <f>E47*4+F47*9+G47*4</f>
        <v>91</v>
      </c>
      <c r="I47" s="66" t="s">
        <v>312</v>
      </c>
    </row>
    <row r="48" spans="1:9" s="11" customFormat="1" ht="33.75" customHeight="1">
      <c r="A48" s="94" t="s">
        <v>11</v>
      </c>
      <c r="B48" s="94"/>
      <c r="C48" s="94"/>
      <c r="D48" s="23">
        <f>D49+200+D51+D52</f>
        <v>630</v>
      </c>
      <c r="E48" s="18">
        <f>E49+E50+E51+E52+E54+E53</f>
        <v>18</v>
      </c>
      <c r="F48" s="18">
        <f>F49+F50+F51+F52+F54+F53</f>
        <v>20.8</v>
      </c>
      <c r="G48" s="18">
        <f>G49+G50+G51+G52+G54+G53</f>
        <v>90.39999999999999</v>
      </c>
      <c r="H48" s="24">
        <f>H49+H50+H51+H52+H54+H53</f>
        <v>620.8000000000001</v>
      </c>
      <c r="I48" s="71"/>
    </row>
    <row r="49" spans="1:9" s="11" customFormat="1" ht="27" customHeight="1">
      <c r="A49" s="100" t="s">
        <v>72</v>
      </c>
      <c r="B49" s="101"/>
      <c r="C49" s="101"/>
      <c r="D49" s="25">
        <v>50</v>
      </c>
      <c r="E49" s="26">
        <v>0.7</v>
      </c>
      <c r="F49" s="26">
        <v>4.1</v>
      </c>
      <c r="G49" s="26">
        <v>5.7</v>
      </c>
      <c r="H49" s="29">
        <f>E49*4+F49*9+G49*4</f>
        <v>62.5</v>
      </c>
      <c r="I49" s="66" t="s">
        <v>71</v>
      </c>
    </row>
    <row r="50" spans="1:9" s="11" customFormat="1" ht="27" customHeight="1">
      <c r="A50" s="100" t="s">
        <v>73</v>
      </c>
      <c r="B50" s="116"/>
      <c r="C50" s="116"/>
      <c r="D50" s="25" t="s">
        <v>78</v>
      </c>
      <c r="E50" s="26">
        <v>4.4</v>
      </c>
      <c r="F50" s="26">
        <v>3.1</v>
      </c>
      <c r="G50" s="26">
        <v>22.9</v>
      </c>
      <c r="H50" s="29">
        <f>E50*4+F50*9+G50*4</f>
        <v>137.1</v>
      </c>
      <c r="I50" s="67" t="s">
        <v>70</v>
      </c>
    </row>
    <row r="51" spans="1:9" s="3" customFormat="1" ht="27" customHeight="1">
      <c r="A51" s="99" t="s">
        <v>77</v>
      </c>
      <c r="B51" s="99"/>
      <c r="C51" s="99"/>
      <c r="D51" s="25">
        <v>200</v>
      </c>
      <c r="E51" s="26">
        <v>11.3</v>
      </c>
      <c r="F51" s="26">
        <v>12.9</v>
      </c>
      <c r="G51" s="26">
        <v>22.7</v>
      </c>
      <c r="H51" s="45">
        <f>E51*4+F51*9+G51*4</f>
        <v>252.10000000000002</v>
      </c>
      <c r="I51" s="67" t="s">
        <v>76</v>
      </c>
    </row>
    <row r="52" spans="1:9" s="11" customFormat="1" ht="27" customHeight="1">
      <c r="A52" s="100" t="s">
        <v>74</v>
      </c>
      <c r="B52" s="100"/>
      <c r="C52" s="100"/>
      <c r="D52" s="42">
        <v>180</v>
      </c>
      <c r="E52" s="32">
        <v>0.3</v>
      </c>
      <c r="F52" s="32">
        <v>0</v>
      </c>
      <c r="G52" s="32">
        <v>15.2</v>
      </c>
      <c r="H52" s="27">
        <f>E52*4+F52*9+G52*4</f>
        <v>62</v>
      </c>
      <c r="I52" s="66" t="s">
        <v>75</v>
      </c>
    </row>
    <row r="53" spans="1:9" s="11" customFormat="1" ht="27" customHeight="1">
      <c r="A53" s="99" t="s">
        <v>35</v>
      </c>
      <c r="B53" s="99"/>
      <c r="C53" s="99"/>
      <c r="D53" s="25">
        <v>20</v>
      </c>
      <c r="E53" s="26">
        <v>0.4</v>
      </c>
      <c r="F53" s="26">
        <v>0.2</v>
      </c>
      <c r="G53" s="26">
        <v>8.8</v>
      </c>
      <c r="H53" s="29">
        <v>38.6</v>
      </c>
      <c r="I53" s="67"/>
    </row>
    <row r="54" spans="1:9" s="11" customFormat="1" ht="27" customHeight="1">
      <c r="A54" s="99" t="s">
        <v>28</v>
      </c>
      <c r="B54" s="99"/>
      <c r="C54" s="99"/>
      <c r="D54" s="25">
        <v>40</v>
      </c>
      <c r="E54" s="26">
        <v>0.9</v>
      </c>
      <c r="F54" s="26">
        <v>0.5</v>
      </c>
      <c r="G54" s="26">
        <v>15.1</v>
      </c>
      <c r="H54" s="29">
        <f>E54*4+F54*9+G54*4</f>
        <v>68.5</v>
      </c>
      <c r="I54" s="67"/>
    </row>
    <row r="55" spans="1:9" s="11" customFormat="1" ht="32.25" customHeight="1">
      <c r="A55" s="94" t="s">
        <v>12</v>
      </c>
      <c r="B55" s="94"/>
      <c r="C55" s="94"/>
      <c r="D55" s="23">
        <f>D56+D57</f>
        <v>250</v>
      </c>
      <c r="E55" s="18">
        <f>E56+E57</f>
        <v>5.5</v>
      </c>
      <c r="F55" s="18">
        <f>F56+F57</f>
        <v>9.3</v>
      </c>
      <c r="G55" s="18">
        <f>G56+G57</f>
        <v>43</v>
      </c>
      <c r="H55" s="24">
        <f>H56+H57</f>
        <v>277.7</v>
      </c>
      <c r="I55" s="71"/>
    </row>
    <row r="56" spans="1:9" s="11" customFormat="1" ht="27" customHeight="1">
      <c r="A56" s="127" t="s">
        <v>329</v>
      </c>
      <c r="B56" s="127"/>
      <c r="C56" s="127"/>
      <c r="D56" s="46">
        <v>50</v>
      </c>
      <c r="E56" s="26">
        <v>1.9</v>
      </c>
      <c r="F56" s="26">
        <v>2.9</v>
      </c>
      <c r="G56" s="26">
        <v>32.5</v>
      </c>
      <c r="H56" s="27">
        <f>E56*4+F56*9+G56*4</f>
        <v>163.7</v>
      </c>
      <c r="I56" s="66" t="s">
        <v>325</v>
      </c>
    </row>
    <row r="57" spans="1:9" s="11" customFormat="1" ht="33.75" customHeight="1">
      <c r="A57" s="57" t="s">
        <v>54</v>
      </c>
      <c r="B57" s="28">
        <v>207</v>
      </c>
      <c r="C57" s="28">
        <v>200</v>
      </c>
      <c r="D57" s="39">
        <v>200</v>
      </c>
      <c r="E57" s="40">
        <v>3.6</v>
      </c>
      <c r="F57" s="40">
        <v>6.4</v>
      </c>
      <c r="G57" s="40">
        <v>10.5</v>
      </c>
      <c r="H57" s="27">
        <f>E57*4+F57*9+G57*4</f>
        <v>114</v>
      </c>
      <c r="I57" s="67" t="s">
        <v>322</v>
      </c>
    </row>
    <row r="58" spans="1:9" s="11" customFormat="1" ht="27" customHeight="1">
      <c r="A58" s="110" t="s">
        <v>37</v>
      </c>
      <c r="B58" s="110"/>
      <c r="C58" s="110"/>
      <c r="D58" s="36">
        <f>D59+D60+D61+D62</f>
        <v>520</v>
      </c>
      <c r="E58" s="38">
        <f>E59+E60+E61+E62+E64+E65</f>
        <v>12.9</v>
      </c>
      <c r="F58" s="38">
        <f>F59+F60+F61+F62+F64+F65</f>
        <v>14.899999999999999</v>
      </c>
      <c r="G58" s="38">
        <f>G59+G60+G61+G62+G64+G65</f>
        <v>61.599999999999994</v>
      </c>
      <c r="H58" s="41">
        <f>H59+H60+H61+H62+H64+H65</f>
        <v>431.8</v>
      </c>
      <c r="I58" s="68"/>
    </row>
    <row r="59" spans="1:9" s="11" customFormat="1" ht="27" customHeight="1">
      <c r="A59" s="112" t="s">
        <v>83</v>
      </c>
      <c r="B59" s="112"/>
      <c r="C59" s="112"/>
      <c r="D59" s="47">
        <v>130</v>
      </c>
      <c r="E59" s="37">
        <v>2.1</v>
      </c>
      <c r="F59" s="37">
        <v>5.2</v>
      </c>
      <c r="G59" s="26">
        <v>13.5</v>
      </c>
      <c r="H59" s="29">
        <f>E59*4+F59*9+G59*4</f>
        <v>109.2</v>
      </c>
      <c r="I59" s="67" t="s">
        <v>82</v>
      </c>
    </row>
    <row r="60" spans="1:9" s="11" customFormat="1" ht="27" customHeight="1">
      <c r="A60" s="99" t="s">
        <v>81</v>
      </c>
      <c r="B60" s="99"/>
      <c r="C60" s="99"/>
      <c r="D60" s="25">
        <v>80</v>
      </c>
      <c r="E60" s="26">
        <v>9.9</v>
      </c>
      <c r="F60" s="26">
        <v>9.2</v>
      </c>
      <c r="G60" s="26">
        <v>7.8</v>
      </c>
      <c r="H60" s="29">
        <f>G60*4+F60*9+E60*4</f>
        <v>153.6</v>
      </c>
      <c r="I60" s="67" t="s">
        <v>80</v>
      </c>
    </row>
    <row r="61" spans="1:9" s="11" customFormat="1" ht="27" customHeight="1">
      <c r="A61" s="99" t="s">
        <v>140</v>
      </c>
      <c r="B61" s="99"/>
      <c r="C61" s="99"/>
      <c r="D61" s="25">
        <v>180</v>
      </c>
      <c r="E61" s="26">
        <v>0.1</v>
      </c>
      <c r="F61" s="26">
        <v>0</v>
      </c>
      <c r="G61" s="26">
        <v>10.6</v>
      </c>
      <c r="H61" s="29">
        <f>E61*4+F61*9+G61*4</f>
        <v>42.8</v>
      </c>
      <c r="I61" s="67" t="s">
        <v>79</v>
      </c>
    </row>
    <row r="62" spans="1:9" s="11" customFormat="1" ht="27" customHeight="1">
      <c r="A62" s="100" t="s">
        <v>57</v>
      </c>
      <c r="B62" s="100"/>
      <c r="C62" s="100"/>
      <c r="D62" s="42">
        <v>130</v>
      </c>
      <c r="E62" s="32">
        <v>0.3</v>
      </c>
      <c r="F62" s="32">
        <v>0.3</v>
      </c>
      <c r="G62" s="32">
        <v>21.5</v>
      </c>
      <c r="H62" s="29">
        <f>E62*4+F62*9+G62*4</f>
        <v>89.9</v>
      </c>
      <c r="I62" s="66" t="s">
        <v>58</v>
      </c>
    </row>
    <row r="63" spans="1:9" s="11" customFormat="1" ht="27" customHeight="1">
      <c r="A63" s="125" t="s">
        <v>41</v>
      </c>
      <c r="B63" s="125"/>
      <c r="C63" s="125"/>
      <c r="D63" s="13"/>
      <c r="E63" s="14"/>
      <c r="F63" s="14"/>
      <c r="G63" s="14"/>
      <c r="H63" s="15"/>
      <c r="I63" s="73"/>
    </row>
    <row r="64" spans="1:9" s="11" customFormat="1" ht="27" customHeight="1">
      <c r="A64" s="99" t="s">
        <v>35</v>
      </c>
      <c r="B64" s="99"/>
      <c r="C64" s="99"/>
      <c r="D64" s="25">
        <v>10</v>
      </c>
      <c r="E64" s="26">
        <v>0.2</v>
      </c>
      <c r="F64" s="26">
        <v>0.1</v>
      </c>
      <c r="G64" s="26">
        <v>4.4</v>
      </c>
      <c r="H64" s="29">
        <v>19</v>
      </c>
      <c r="I64" s="67"/>
    </row>
    <row r="65" spans="1:9" s="11" customFormat="1" ht="27" customHeight="1">
      <c r="A65" s="99" t="s">
        <v>28</v>
      </c>
      <c r="B65" s="99"/>
      <c r="C65" s="99"/>
      <c r="D65" s="25">
        <v>10</v>
      </c>
      <c r="E65" s="26">
        <v>0.3</v>
      </c>
      <c r="F65" s="26">
        <v>0.1</v>
      </c>
      <c r="G65" s="26">
        <v>3.8</v>
      </c>
      <c r="H65" s="29">
        <f>E65*4+F65*9+G65*4</f>
        <v>17.3</v>
      </c>
      <c r="I65" s="67"/>
    </row>
    <row r="66" spans="1:9" s="11" customFormat="1" ht="27" customHeight="1">
      <c r="A66" s="94" t="s">
        <v>27</v>
      </c>
      <c r="B66" s="103"/>
      <c r="C66" s="103"/>
      <c r="D66" s="103"/>
      <c r="E66" s="24">
        <f>E38+E48+E55+E46+E58</f>
        <v>54.6</v>
      </c>
      <c r="F66" s="24">
        <f>F38+F48+F55+F46+F58</f>
        <v>63.49999999999999</v>
      </c>
      <c r="G66" s="24">
        <f>G38+G48+G55+G46+G58</f>
        <v>249.2</v>
      </c>
      <c r="H66" s="24">
        <f>H38+H48+H55+H46+H58</f>
        <v>1786.4</v>
      </c>
      <c r="I66" s="74"/>
    </row>
    <row r="67" spans="1:9" s="11" customFormat="1" ht="36" customHeight="1">
      <c r="A67" s="118" t="s">
        <v>14</v>
      </c>
      <c r="B67" s="118"/>
      <c r="C67" s="118"/>
      <c r="D67" s="118"/>
      <c r="E67" s="118"/>
      <c r="F67" s="118"/>
      <c r="G67" s="118"/>
      <c r="H67" s="118"/>
      <c r="I67" s="118"/>
    </row>
    <row r="68" spans="1:9" s="11" customFormat="1" ht="27" customHeight="1">
      <c r="A68" s="117" t="s">
        <v>1</v>
      </c>
      <c r="B68" s="98" t="s">
        <v>2</v>
      </c>
      <c r="C68" s="98" t="s">
        <v>3</v>
      </c>
      <c r="D68" s="98" t="s">
        <v>4</v>
      </c>
      <c r="E68" s="98"/>
      <c r="F68" s="98"/>
      <c r="G68" s="98"/>
      <c r="H68" s="98"/>
      <c r="I68" s="102" t="s">
        <v>43</v>
      </c>
    </row>
    <row r="69" spans="1:9" s="11" customFormat="1" ht="27" customHeight="1">
      <c r="A69" s="117"/>
      <c r="B69" s="98"/>
      <c r="C69" s="98"/>
      <c r="D69" s="21" t="s">
        <v>5</v>
      </c>
      <c r="E69" s="43" t="s">
        <v>6</v>
      </c>
      <c r="F69" s="43" t="s">
        <v>7</v>
      </c>
      <c r="G69" s="43" t="s">
        <v>8</v>
      </c>
      <c r="H69" s="21" t="s">
        <v>9</v>
      </c>
      <c r="I69" s="102"/>
    </row>
    <row r="70" spans="1:9" s="11" customFormat="1" ht="27" customHeight="1">
      <c r="A70" s="94" t="s">
        <v>10</v>
      </c>
      <c r="B70" s="94"/>
      <c r="C70" s="94"/>
      <c r="D70" s="23">
        <f>D71+40+D73</f>
        <v>400</v>
      </c>
      <c r="E70" s="18">
        <f>E71+E72+E73</f>
        <v>15.5</v>
      </c>
      <c r="F70" s="18">
        <f>F71+F72+F73</f>
        <v>10.7</v>
      </c>
      <c r="G70" s="18">
        <f>G71+G72+G73</f>
        <v>49.699999999999996</v>
      </c>
      <c r="H70" s="24">
        <f>H71+H72+H73</f>
        <v>357.09999999999997</v>
      </c>
      <c r="I70" s="71"/>
    </row>
    <row r="71" spans="1:9" s="11" customFormat="1" ht="27" customHeight="1">
      <c r="A71" s="100" t="s">
        <v>85</v>
      </c>
      <c r="B71" s="100"/>
      <c r="C71" s="100"/>
      <c r="D71" s="25">
        <v>160</v>
      </c>
      <c r="E71" s="26">
        <v>12.2</v>
      </c>
      <c r="F71" s="26">
        <v>9.2</v>
      </c>
      <c r="G71" s="26">
        <v>14.4</v>
      </c>
      <c r="H71" s="29">
        <f>E71*4+F71*9+G71*4</f>
        <v>189.2</v>
      </c>
      <c r="I71" s="66" t="s">
        <v>84</v>
      </c>
    </row>
    <row r="72" spans="1:9" s="11" customFormat="1" ht="27" customHeight="1">
      <c r="A72" s="99" t="s">
        <v>63</v>
      </c>
      <c r="B72" s="99"/>
      <c r="C72" s="99"/>
      <c r="D72" s="56" t="s">
        <v>62</v>
      </c>
      <c r="E72" s="26">
        <v>1.8</v>
      </c>
      <c r="F72" s="26">
        <v>0.2</v>
      </c>
      <c r="G72" s="26">
        <v>24.4</v>
      </c>
      <c r="H72" s="29">
        <f>E72*4+F72*9+G72*4</f>
        <v>106.6</v>
      </c>
      <c r="I72" s="67" t="s">
        <v>326</v>
      </c>
    </row>
    <row r="73" spans="1:9" s="11" customFormat="1" ht="27" customHeight="1">
      <c r="A73" s="99" t="s">
        <v>87</v>
      </c>
      <c r="B73" s="99"/>
      <c r="C73" s="99"/>
      <c r="D73" s="25">
        <v>200</v>
      </c>
      <c r="E73" s="26">
        <v>1.5</v>
      </c>
      <c r="F73" s="26">
        <v>1.3</v>
      </c>
      <c r="G73" s="26">
        <v>10.9</v>
      </c>
      <c r="H73" s="27">
        <f>E73*4+F73*9+G73*4</f>
        <v>61.300000000000004</v>
      </c>
      <c r="I73" s="66" t="s">
        <v>86</v>
      </c>
    </row>
    <row r="74" spans="1:9" s="11" customFormat="1" ht="32.25" customHeight="1">
      <c r="A74" s="104" t="s">
        <v>34</v>
      </c>
      <c r="B74" s="104"/>
      <c r="C74" s="104"/>
      <c r="D74" s="104"/>
      <c r="E74" s="18">
        <f>E75</f>
        <v>0.2</v>
      </c>
      <c r="F74" s="18">
        <f>F75</f>
        <v>0.02</v>
      </c>
      <c r="G74" s="18">
        <f>G75</f>
        <v>21.7</v>
      </c>
      <c r="H74" s="24">
        <f>H75</f>
        <v>87.78</v>
      </c>
      <c r="I74" s="71"/>
    </row>
    <row r="75" spans="1:9" s="11" customFormat="1" ht="27" customHeight="1">
      <c r="A75" s="99" t="s">
        <v>100</v>
      </c>
      <c r="B75" s="111"/>
      <c r="C75" s="111"/>
      <c r="D75" s="42">
        <v>100</v>
      </c>
      <c r="E75" s="26">
        <v>0.2</v>
      </c>
      <c r="F75" s="26">
        <v>0.02</v>
      </c>
      <c r="G75" s="26">
        <v>21.7</v>
      </c>
      <c r="H75" s="29">
        <f>E75*4+F75*9+G75*4</f>
        <v>87.78</v>
      </c>
      <c r="I75" s="67" t="s">
        <v>99</v>
      </c>
    </row>
    <row r="76" spans="1:9" s="11" customFormat="1" ht="27" customHeight="1">
      <c r="A76" s="94" t="s">
        <v>11</v>
      </c>
      <c r="B76" s="94"/>
      <c r="C76" s="94"/>
      <c r="D76" s="23">
        <f>D77+185+100+D82+D83</f>
        <v>665</v>
      </c>
      <c r="E76" s="24">
        <f>E77+E81+E82+E83+E84+E85+E80</f>
        <v>17.866666666666667</v>
      </c>
      <c r="F76" s="24">
        <f>F77+F81+F82+F83+F84+F85+F80</f>
        <v>23.700000000000003</v>
      </c>
      <c r="G76" s="24">
        <f>G77+G81+G82+G83+G84+G85+G80</f>
        <v>88.43333333333332</v>
      </c>
      <c r="H76" s="24">
        <f>H77+H81+H82+H83+H84+H85+H80</f>
        <v>638.2</v>
      </c>
      <c r="I76" s="74"/>
    </row>
    <row r="77" spans="1:9" s="11" customFormat="1" ht="27" customHeight="1">
      <c r="A77" s="100" t="s">
        <v>91</v>
      </c>
      <c r="B77" s="101"/>
      <c r="C77" s="101"/>
      <c r="D77" s="25">
        <v>50</v>
      </c>
      <c r="E77" s="26">
        <v>1.8</v>
      </c>
      <c r="F77" s="26">
        <v>4.9</v>
      </c>
      <c r="G77" s="26">
        <v>5.7</v>
      </c>
      <c r="H77" s="29">
        <f>E77*4+F77*9+G77*4</f>
        <v>74.10000000000001</v>
      </c>
      <c r="I77" s="66" t="s">
        <v>90</v>
      </c>
    </row>
    <row r="78" spans="1:9" s="11" customFormat="1" ht="27" customHeight="1">
      <c r="A78" s="107" t="s">
        <v>40</v>
      </c>
      <c r="B78" s="107"/>
      <c r="C78" s="107"/>
      <c r="D78" s="107"/>
      <c r="E78" s="107"/>
      <c r="F78" s="107"/>
      <c r="G78" s="107"/>
      <c r="H78" s="107"/>
      <c r="I78" s="107"/>
    </row>
    <row r="79" spans="1:9" s="11" customFormat="1" ht="27" customHeight="1">
      <c r="A79" s="100" t="s">
        <v>89</v>
      </c>
      <c r="B79" s="100"/>
      <c r="C79" s="100"/>
      <c r="D79" s="25">
        <v>50</v>
      </c>
      <c r="E79" s="26">
        <v>0.5</v>
      </c>
      <c r="F79" s="26">
        <v>4.1</v>
      </c>
      <c r="G79" s="26">
        <v>1.7</v>
      </c>
      <c r="H79" s="29">
        <f>G79*4+F79*9+E79*4</f>
        <v>45.699999999999996</v>
      </c>
      <c r="I79" s="66" t="s">
        <v>88</v>
      </c>
    </row>
    <row r="80" spans="1:9" s="11" customFormat="1" ht="27" customHeight="1">
      <c r="A80" s="114" t="s">
        <v>281</v>
      </c>
      <c r="B80" s="114"/>
      <c r="C80" s="114"/>
      <c r="D80" s="25" t="s">
        <v>167</v>
      </c>
      <c r="E80" s="32">
        <v>1.5</v>
      </c>
      <c r="F80" s="32">
        <v>4.9</v>
      </c>
      <c r="G80" s="32">
        <v>5.6</v>
      </c>
      <c r="H80" s="29">
        <f>E80*4+F80*9+G80*4</f>
        <v>72.5</v>
      </c>
      <c r="I80" s="66" t="s">
        <v>356</v>
      </c>
    </row>
    <row r="81" spans="1:9" s="11" customFormat="1" ht="27" customHeight="1">
      <c r="A81" s="100" t="s">
        <v>336</v>
      </c>
      <c r="B81" s="100"/>
      <c r="C81" s="100"/>
      <c r="D81" s="25" t="s">
        <v>94</v>
      </c>
      <c r="E81" s="26">
        <v>9.7</v>
      </c>
      <c r="F81" s="26">
        <v>10.3</v>
      </c>
      <c r="G81" s="26">
        <v>6.7</v>
      </c>
      <c r="H81" s="29">
        <f>E81*4+F81*9+G81*4</f>
        <v>158.3</v>
      </c>
      <c r="I81" s="67" t="s">
        <v>93</v>
      </c>
    </row>
    <row r="82" spans="1:9" s="11" customFormat="1" ht="27" customHeight="1">
      <c r="A82" s="100" t="s">
        <v>96</v>
      </c>
      <c r="B82" s="100"/>
      <c r="C82" s="100"/>
      <c r="D82" s="25">
        <v>150</v>
      </c>
      <c r="E82" s="26">
        <v>3.466666666666667</v>
      </c>
      <c r="F82" s="26">
        <v>2.8</v>
      </c>
      <c r="G82" s="26">
        <v>36.833333333333336</v>
      </c>
      <c r="H82" s="29">
        <f>E82*4+F82*9+G82*4</f>
        <v>186.4</v>
      </c>
      <c r="I82" s="67" t="s">
        <v>95</v>
      </c>
    </row>
    <row r="83" spans="1:9" s="11" customFormat="1" ht="27" customHeight="1">
      <c r="A83" s="113" t="s">
        <v>154</v>
      </c>
      <c r="B83" s="113"/>
      <c r="C83" s="113"/>
      <c r="D83" s="42">
        <v>180</v>
      </c>
      <c r="E83" s="32">
        <v>0.3</v>
      </c>
      <c r="F83" s="32">
        <v>0.2</v>
      </c>
      <c r="G83" s="32">
        <v>14.1</v>
      </c>
      <c r="H83" s="29">
        <f>E83*4+F83*9+G83*4</f>
        <v>59.4</v>
      </c>
      <c r="I83" s="66" t="s">
        <v>97</v>
      </c>
    </row>
    <row r="84" spans="1:9" s="11" customFormat="1" ht="27" customHeight="1">
      <c r="A84" s="99" t="s">
        <v>35</v>
      </c>
      <c r="B84" s="99"/>
      <c r="C84" s="99"/>
      <c r="D84" s="25">
        <v>10</v>
      </c>
      <c r="E84" s="26">
        <v>0.2</v>
      </c>
      <c r="F84" s="26">
        <v>0.1</v>
      </c>
      <c r="G84" s="26">
        <v>4.4</v>
      </c>
      <c r="H84" s="29">
        <v>19</v>
      </c>
      <c r="I84" s="67"/>
    </row>
    <row r="85" spans="1:9" s="11" customFormat="1" ht="27" customHeight="1">
      <c r="A85" s="99" t="s">
        <v>28</v>
      </c>
      <c r="B85" s="99"/>
      <c r="C85" s="99"/>
      <c r="D85" s="25">
        <v>40</v>
      </c>
      <c r="E85" s="26">
        <v>0.9</v>
      </c>
      <c r="F85" s="26">
        <v>0.5</v>
      </c>
      <c r="G85" s="26">
        <v>15.1</v>
      </c>
      <c r="H85" s="29">
        <f>E85*4+F85*9+G85*4</f>
        <v>68.5</v>
      </c>
      <c r="I85" s="67"/>
    </row>
    <row r="86" spans="1:9" s="11" customFormat="1" ht="27" customHeight="1">
      <c r="A86" s="94" t="s">
        <v>12</v>
      </c>
      <c r="B86" s="94"/>
      <c r="C86" s="94"/>
      <c r="D86" s="23">
        <f>D87+D88</f>
        <v>250</v>
      </c>
      <c r="E86" s="18">
        <f>E87+E88</f>
        <v>3.9000000000000004</v>
      </c>
      <c r="F86" s="18">
        <f>F87+F88</f>
        <v>3.5999999999999996</v>
      </c>
      <c r="G86" s="18">
        <f>G87+G88</f>
        <v>53.8</v>
      </c>
      <c r="H86" s="24">
        <f>H87+H88</f>
        <v>263.20000000000005</v>
      </c>
      <c r="I86" s="71"/>
    </row>
    <row r="87" spans="1:9" s="11" customFormat="1" ht="27" customHeight="1">
      <c r="A87" s="99" t="s">
        <v>101</v>
      </c>
      <c r="B87" s="99"/>
      <c r="C87" s="99"/>
      <c r="D87" s="25">
        <v>70</v>
      </c>
      <c r="E87" s="26">
        <v>3.2</v>
      </c>
      <c r="F87" s="26">
        <v>3.3</v>
      </c>
      <c r="G87" s="26">
        <v>21.8</v>
      </c>
      <c r="H87" s="35">
        <f>G87*4+F87*9+E87*4</f>
        <v>129.70000000000002</v>
      </c>
      <c r="I87" s="66" t="s">
        <v>98</v>
      </c>
    </row>
    <row r="88" spans="1:9" s="3" customFormat="1" ht="27" customHeight="1">
      <c r="A88" s="55" t="s">
        <v>55</v>
      </c>
      <c r="B88" s="25">
        <v>180</v>
      </c>
      <c r="C88" s="25">
        <v>180</v>
      </c>
      <c r="D88" s="25">
        <v>180</v>
      </c>
      <c r="E88" s="26">
        <v>0.7</v>
      </c>
      <c r="F88" s="26">
        <v>0.3</v>
      </c>
      <c r="G88" s="26">
        <v>32</v>
      </c>
      <c r="H88" s="29">
        <f>E88*4+F88*9+G88*4</f>
        <v>133.5</v>
      </c>
      <c r="I88" s="66" t="s">
        <v>312</v>
      </c>
    </row>
    <row r="89" spans="1:9" s="3" customFormat="1" ht="27" customHeight="1">
      <c r="A89" s="110" t="s">
        <v>37</v>
      </c>
      <c r="B89" s="110"/>
      <c r="C89" s="110"/>
      <c r="D89" s="36">
        <f>D90+D91+D92+D93</f>
        <v>500</v>
      </c>
      <c r="E89" s="38">
        <f>E90+E91+E92+E95+E93+E94</f>
        <v>15.299999999999997</v>
      </c>
      <c r="F89" s="38">
        <f>F90+F91+F92+F95+F93+F94</f>
        <v>16.400000000000002</v>
      </c>
      <c r="G89" s="38">
        <f>G90+G91+G92+G95+G93+G94</f>
        <v>55.8</v>
      </c>
      <c r="H89" s="38">
        <f>H90+H91+H92+H95+H93+H94</f>
        <v>431.70000000000005</v>
      </c>
      <c r="I89" s="68"/>
    </row>
    <row r="90" spans="1:9" s="11" customFormat="1" ht="27" customHeight="1">
      <c r="A90" s="100" t="s">
        <v>50</v>
      </c>
      <c r="B90" s="100"/>
      <c r="C90" s="100"/>
      <c r="D90" s="25">
        <v>70</v>
      </c>
      <c r="E90" s="26">
        <v>9.2</v>
      </c>
      <c r="F90" s="26">
        <v>8.8</v>
      </c>
      <c r="G90" s="26">
        <v>8.3</v>
      </c>
      <c r="H90" s="29">
        <f>E90*4+F90*9+G90*4</f>
        <v>149.2</v>
      </c>
      <c r="I90" s="67" t="s">
        <v>314</v>
      </c>
    </row>
    <row r="91" spans="1:9" s="11" customFormat="1" ht="27" customHeight="1">
      <c r="A91" s="100" t="s">
        <v>103</v>
      </c>
      <c r="B91" s="100"/>
      <c r="C91" s="100"/>
      <c r="D91" s="25">
        <v>150</v>
      </c>
      <c r="E91" s="26">
        <v>2.7</v>
      </c>
      <c r="F91" s="26">
        <v>4.2</v>
      </c>
      <c r="G91" s="26">
        <v>14.7</v>
      </c>
      <c r="H91" s="29">
        <f>E91*4+F91*9+G91*4</f>
        <v>107.4</v>
      </c>
      <c r="I91" s="67" t="s">
        <v>102</v>
      </c>
    </row>
    <row r="92" spans="1:9" s="11" customFormat="1" ht="27" customHeight="1">
      <c r="A92" s="99" t="s">
        <v>140</v>
      </c>
      <c r="B92" s="99"/>
      <c r="C92" s="99"/>
      <c r="D92" s="25">
        <v>180</v>
      </c>
      <c r="E92" s="26">
        <v>0.1</v>
      </c>
      <c r="F92" s="26">
        <v>0</v>
      </c>
      <c r="G92" s="26">
        <v>10.6</v>
      </c>
      <c r="H92" s="29">
        <f>E92*4+F92*9+G92*4</f>
        <v>42.8</v>
      </c>
      <c r="I92" s="67" t="s">
        <v>79</v>
      </c>
    </row>
    <row r="93" spans="1:9" s="11" customFormat="1" ht="27" customHeight="1">
      <c r="A93" s="57" t="s">
        <v>259</v>
      </c>
      <c r="B93" s="28">
        <v>100</v>
      </c>
      <c r="C93" s="28">
        <v>100</v>
      </c>
      <c r="D93" s="39">
        <v>100</v>
      </c>
      <c r="E93" s="40">
        <v>2.8</v>
      </c>
      <c r="F93" s="40">
        <v>3.2</v>
      </c>
      <c r="G93" s="40">
        <v>14</v>
      </c>
      <c r="H93" s="27">
        <f>E93*4+F93*9+G93*4</f>
        <v>96</v>
      </c>
      <c r="I93" s="67"/>
    </row>
    <row r="94" spans="1:9" s="11" customFormat="1" ht="27" customHeight="1">
      <c r="A94" s="99" t="s">
        <v>35</v>
      </c>
      <c r="B94" s="99"/>
      <c r="C94" s="99"/>
      <c r="D94" s="25">
        <v>10</v>
      </c>
      <c r="E94" s="26">
        <v>0.2</v>
      </c>
      <c r="F94" s="26">
        <v>0.1</v>
      </c>
      <c r="G94" s="26">
        <v>4.4</v>
      </c>
      <c r="H94" s="29">
        <v>19</v>
      </c>
      <c r="I94" s="67"/>
    </row>
    <row r="95" spans="1:9" s="11" customFormat="1" ht="27" customHeight="1">
      <c r="A95" s="99" t="s">
        <v>28</v>
      </c>
      <c r="B95" s="99"/>
      <c r="C95" s="99"/>
      <c r="D95" s="25">
        <v>10</v>
      </c>
      <c r="E95" s="26">
        <v>0.3</v>
      </c>
      <c r="F95" s="26">
        <v>0.1</v>
      </c>
      <c r="G95" s="26">
        <v>3.8</v>
      </c>
      <c r="H95" s="29">
        <f>E95*4+F95*9+G95*4</f>
        <v>17.3</v>
      </c>
      <c r="I95" s="67"/>
    </row>
    <row r="96" spans="1:9" s="11" customFormat="1" ht="27" customHeight="1">
      <c r="A96" s="94" t="s">
        <v>27</v>
      </c>
      <c r="B96" s="103"/>
      <c r="C96" s="103"/>
      <c r="D96" s="103"/>
      <c r="E96" s="24">
        <f>E70+E76+E86+E74+E89</f>
        <v>52.766666666666666</v>
      </c>
      <c r="F96" s="24">
        <f>F70+F76+F86+F74+F89</f>
        <v>54.420000000000016</v>
      </c>
      <c r="G96" s="24">
        <f>G70+G76+G86+G74+G89</f>
        <v>269.43333333333334</v>
      </c>
      <c r="H96" s="24">
        <f>H70+H76+H86+H74+H89</f>
        <v>1777.98</v>
      </c>
      <c r="I96" s="74"/>
    </row>
    <row r="97" spans="1:9" s="11" customFormat="1" ht="27" customHeight="1">
      <c r="A97" s="118" t="s">
        <v>15</v>
      </c>
      <c r="B97" s="118"/>
      <c r="C97" s="118"/>
      <c r="D97" s="118"/>
      <c r="E97" s="118"/>
      <c r="F97" s="118"/>
      <c r="G97" s="118"/>
      <c r="H97" s="118"/>
      <c r="I97" s="118"/>
    </row>
    <row r="98" spans="1:9" s="11" customFormat="1" ht="27" customHeight="1">
      <c r="A98" s="117" t="s">
        <v>1</v>
      </c>
      <c r="B98" s="98" t="s">
        <v>2</v>
      </c>
      <c r="C98" s="98" t="s">
        <v>3</v>
      </c>
      <c r="D98" s="98" t="s">
        <v>4</v>
      </c>
      <c r="E98" s="98"/>
      <c r="F98" s="98"/>
      <c r="G98" s="98"/>
      <c r="H98" s="98"/>
      <c r="I98" s="102" t="s">
        <v>43</v>
      </c>
    </row>
    <row r="99" spans="1:9" s="11" customFormat="1" ht="27" customHeight="1">
      <c r="A99" s="117"/>
      <c r="B99" s="98"/>
      <c r="C99" s="98"/>
      <c r="D99" s="21" t="s">
        <v>5</v>
      </c>
      <c r="E99" s="43" t="s">
        <v>6</v>
      </c>
      <c r="F99" s="43" t="s">
        <v>7</v>
      </c>
      <c r="G99" s="43" t="s">
        <v>8</v>
      </c>
      <c r="H99" s="21" t="s">
        <v>9</v>
      </c>
      <c r="I99" s="102"/>
    </row>
    <row r="100" spans="1:9" s="11" customFormat="1" ht="27" customHeight="1">
      <c r="A100" s="94" t="s">
        <v>10</v>
      </c>
      <c r="B100" s="94"/>
      <c r="C100" s="94"/>
      <c r="D100" s="24">
        <f>D101+D102+30+D104</f>
        <v>450</v>
      </c>
      <c r="E100" s="18">
        <f>E101+E103+E104+E105+E102</f>
        <v>10.399999999999999</v>
      </c>
      <c r="F100" s="18">
        <f>F101+F103+F104+F105+F102</f>
        <v>16.2</v>
      </c>
      <c r="G100" s="18">
        <f>G101+G103+G104+G105+G102</f>
        <v>43.49999999999999</v>
      </c>
      <c r="H100" s="18">
        <f>H101+H103+H104+H105+H102</f>
        <v>361.4</v>
      </c>
      <c r="I100" s="65"/>
    </row>
    <row r="101" spans="1:9" s="11" customFormat="1" ht="27" customHeight="1">
      <c r="A101" s="99" t="s">
        <v>104</v>
      </c>
      <c r="B101" s="99"/>
      <c r="C101" s="99"/>
      <c r="D101" s="7">
        <v>200</v>
      </c>
      <c r="E101" s="4">
        <v>3.1</v>
      </c>
      <c r="F101" s="4">
        <v>4.4</v>
      </c>
      <c r="G101" s="4">
        <v>19</v>
      </c>
      <c r="H101" s="1">
        <f>E101*4+F101*9+G101*4</f>
        <v>128</v>
      </c>
      <c r="I101" s="66" t="s">
        <v>119</v>
      </c>
    </row>
    <row r="102" spans="1:9" s="11" customFormat="1" ht="27" customHeight="1">
      <c r="A102" s="99" t="s">
        <v>107</v>
      </c>
      <c r="B102" s="99"/>
      <c r="C102" s="99"/>
      <c r="D102" s="56" t="s">
        <v>109</v>
      </c>
      <c r="E102" s="26">
        <v>5.1</v>
      </c>
      <c r="F102" s="26">
        <v>4.6</v>
      </c>
      <c r="G102" s="26">
        <v>0.3</v>
      </c>
      <c r="H102" s="1">
        <f>E102*4+F102*9+G102*4</f>
        <v>63</v>
      </c>
      <c r="I102" s="66" t="s">
        <v>108</v>
      </c>
    </row>
    <row r="103" spans="1:9" s="11" customFormat="1" ht="27" customHeight="1">
      <c r="A103" s="99" t="s">
        <v>45</v>
      </c>
      <c r="B103" s="99"/>
      <c r="C103" s="99"/>
      <c r="D103" s="56" t="s">
        <v>46</v>
      </c>
      <c r="E103" s="26">
        <v>1.8</v>
      </c>
      <c r="F103" s="26">
        <v>7.1</v>
      </c>
      <c r="G103" s="26">
        <v>9.9</v>
      </c>
      <c r="H103" s="27">
        <f>E103*4+F103*9+G103*4</f>
        <v>110.69999999999999</v>
      </c>
      <c r="I103" s="67" t="s">
        <v>315</v>
      </c>
    </row>
    <row r="104" spans="1:9" s="11" customFormat="1" ht="27" customHeight="1">
      <c r="A104" s="99" t="s">
        <v>106</v>
      </c>
      <c r="B104" s="99"/>
      <c r="C104" s="99"/>
      <c r="D104" s="25">
        <v>180</v>
      </c>
      <c r="E104" s="26">
        <v>0.1</v>
      </c>
      <c r="F104" s="26">
        <v>0</v>
      </c>
      <c r="G104" s="26">
        <v>10.5</v>
      </c>
      <c r="H104" s="29">
        <f>E104*4+F104*9+G104*4</f>
        <v>42.4</v>
      </c>
      <c r="I104" s="67" t="s">
        <v>105</v>
      </c>
    </row>
    <row r="105" spans="1:9" s="11" customFormat="1" ht="27" customHeight="1">
      <c r="A105" s="99" t="s">
        <v>28</v>
      </c>
      <c r="B105" s="99"/>
      <c r="C105" s="99"/>
      <c r="D105" s="25">
        <v>10</v>
      </c>
      <c r="E105" s="26">
        <v>0.3</v>
      </c>
      <c r="F105" s="26">
        <v>0.1</v>
      </c>
      <c r="G105" s="26">
        <v>3.8</v>
      </c>
      <c r="H105" s="29">
        <f>E105*4+F105*9+G105*4</f>
        <v>17.3</v>
      </c>
      <c r="I105" s="67"/>
    </row>
    <row r="106" spans="1:9" s="11" customFormat="1" ht="27" customHeight="1">
      <c r="A106" s="104" t="s">
        <v>34</v>
      </c>
      <c r="B106" s="104"/>
      <c r="C106" s="104"/>
      <c r="D106" s="104"/>
      <c r="E106" s="18">
        <f>E107</f>
        <v>0.1</v>
      </c>
      <c r="F106" s="18">
        <f>F107</f>
        <v>0.4</v>
      </c>
      <c r="G106" s="18">
        <f>G107</f>
        <v>21.3</v>
      </c>
      <c r="H106" s="24">
        <f>H107</f>
        <v>89.2</v>
      </c>
      <c r="I106" s="71"/>
    </row>
    <row r="107" spans="1:9" s="11" customFormat="1" ht="27" customHeight="1">
      <c r="A107" s="100" t="s">
        <v>57</v>
      </c>
      <c r="B107" s="100"/>
      <c r="C107" s="100"/>
      <c r="D107" s="42">
        <v>100</v>
      </c>
      <c r="E107" s="32">
        <v>0.1</v>
      </c>
      <c r="F107" s="32">
        <v>0.4</v>
      </c>
      <c r="G107" s="32">
        <v>21.3</v>
      </c>
      <c r="H107" s="27">
        <f>E107*4+F107*9+G107*4</f>
        <v>89.2</v>
      </c>
      <c r="I107" s="66" t="s">
        <v>58</v>
      </c>
    </row>
    <row r="108" spans="1:9" s="11" customFormat="1" ht="27" customHeight="1">
      <c r="A108" s="94" t="s">
        <v>11</v>
      </c>
      <c r="B108" s="94"/>
      <c r="C108" s="94"/>
      <c r="D108" s="23">
        <f>D109+220+D111+D112+D113</f>
        <v>660</v>
      </c>
      <c r="E108" s="18">
        <f>E109+E110+E111+E112+E113+E114+E115</f>
        <v>24.599999999999998</v>
      </c>
      <c r="F108" s="18">
        <f>F109+F110+F111+F112+F113+F114+F115</f>
        <v>24.099999999999998</v>
      </c>
      <c r="G108" s="18">
        <f>G109+G110+G111+G112+G113+G114+G115</f>
        <v>86.1</v>
      </c>
      <c r="H108" s="18">
        <f>H109+H110+H111+H112+H113+H114+H115</f>
        <v>659.7</v>
      </c>
      <c r="I108" s="65"/>
    </row>
    <row r="109" spans="1:9" s="11" customFormat="1" ht="27" customHeight="1">
      <c r="A109" s="100" t="s">
        <v>111</v>
      </c>
      <c r="B109" s="101"/>
      <c r="C109" s="101"/>
      <c r="D109" s="25">
        <v>50</v>
      </c>
      <c r="E109" s="26">
        <v>3.4</v>
      </c>
      <c r="F109" s="26">
        <v>5.1</v>
      </c>
      <c r="G109" s="26">
        <v>5.1</v>
      </c>
      <c r="H109" s="29">
        <f>E109*4+F109*9+G109*4</f>
        <v>79.9</v>
      </c>
      <c r="I109" s="66" t="s">
        <v>110</v>
      </c>
    </row>
    <row r="110" spans="1:9" s="11" customFormat="1" ht="27" customHeight="1">
      <c r="A110" s="100" t="s">
        <v>113</v>
      </c>
      <c r="B110" s="100"/>
      <c r="C110" s="100"/>
      <c r="D110" s="25" t="s">
        <v>114</v>
      </c>
      <c r="E110" s="26">
        <v>5.5</v>
      </c>
      <c r="F110" s="26">
        <v>4.5</v>
      </c>
      <c r="G110" s="26">
        <v>15.1</v>
      </c>
      <c r="H110" s="29">
        <f>E110*4+F110*9+G110*4</f>
        <v>122.9</v>
      </c>
      <c r="I110" s="67" t="s">
        <v>112</v>
      </c>
    </row>
    <row r="111" spans="1:9" s="11" customFormat="1" ht="27" customHeight="1">
      <c r="A111" s="99" t="s">
        <v>116</v>
      </c>
      <c r="B111" s="115"/>
      <c r="C111" s="115"/>
      <c r="D111" s="25">
        <v>80</v>
      </c>
      <c r="E111" s="26">
        <v>11.2</v>
      </c>
      <c r="F111" s="26">
        <v>10.4</v>
      </c>
      <c r="G111" s="26">
        <v>2.9</v>
      </c>
      <c r="H111" s="35">
        <f>G111*4+F111*9+E111*4</f>
        <v>150</v>
      </c>
      <c r="I111" s="67" t="s">
        <v>115</v>
      </c>
    </row>
    <row r="112" spans="1:9" s="11" customFormat="1" ht="27" customHeight="1">
      <c r="A112" s="55" t="s">
        <v>118</v>
      </c>
      <c r="B112" s="59"/>
      <c r="C112" s="7"/>
      <c r="D112" s="7">
        <v>130</v>
      </c>
      <c r="E112" s="4">
        <v>2.7</v>
      </c>
      <c r="F112" s="4">
        <v>3.4</v>
      </c>
      <c r="G112" s="4">
        <v>22</v>
      </c>
      <c r="H112" s="1">
        <f>G112*4+F112*9+E112*4</f>
        <v>129.4</v>
      </c>
      <c r="I112" s="75" t="s">
        <v>117</v>
      </c>
    </row>
    <row r="113" spans="1:9" s="11" customFormat="1" ht="27" customHeight="1">
      <c r="A113" s="120" t="s">
        <v>121</v>
      </c>
      <c r="B113" s="120"/>
      <c r="C113" s="120"/>
      <c r="D113" s="42">
        <v>180</v>
      </c>
      <c r="E113" s="32">
        <v>0.5</v>
      </c>
      <c r="F113" s="32">
        <v>0</v>
      </c>
      <c r="G113" s="32">
        <v>17.1</v>
      </c>
      <c r="H113" s="29">
        <f>E113*4+F113*9+G113*4</f>
        <v>70.4</v>
      </c>
      <c r="I113" s="67" t="s">
        <v>120</v>
      </c>
    </row>
    <row r="114" spans="1:9" s="11" customFormat="1" ht="27" customHeight="1">
      <c r="A114" s="99" t="s">
        <v>35</v>
      </c>
      <c r="B114" s="99"/>
      <c r="C114" s="99"/>
      <c r="D114" s="25">
        <v>20</v>
      </c>
      <c r="E114" s="26">
        <v>0.4</v>
      </c>
      <c r="F114" s="26">
        <v>0.2</v>
      </c>
      <c r="G114" s="26">
        <v>8.8</v>
      </c>
      <c r="H114" s="29">
        <v>38.6</v>
      </c>
      <c r="I114" s="67"/>
    </row>
    <row r="115" spans="1:9" s="11" customFormat="1" ht="27" customHeight="1">
      <c r="A115" s="99" t="s">
        <v>28</v>
      </c>
      <c r="B115" s="99"/>
      <c r="C115" s="99"/>
      <c r="D115" s="25">
        <v>40</v>
      </c>
      <c r="E115" s="26">
        <v>0.9</v>
      </c>
      <c r="F115" s="26">
        <v>0.5</v>
      </c>
      <c r="G115" s="26">
        <v>15.1</v>
      </c>
      <c r="H115" s="29">
        <f>E115*4+F115*9+G115*4</f>
        <v>68.5</v>
      </c>
      <c r="I115" s="67"/>
    </row>
    <row r="116" spans="1:9" s="11" customFormat="1" ht="27" customHeight="1">
      <c r="A116" s="94" t="s">
        <v>12</v>
      </c>
      <c r="B116" s="94"/>
      <c r="C116" s="94"/>
      <c r="D116" s="23">
        <f>D117+D118</f>
        <v>250</v>
      </c>
      <c r="E116" s="18">
        <f>E117+E118</f>
        <v>6.300000000000001</v>
      </c>
      <c r="F116" s="18">
        <f>F117+F118</f>
        <v>10.2</v>
      </c>
      <c r="G116" s="18">
        <f>G117+G118</f>
        <v>36.6</v>
      </c>
      <c r="H116" s="24">
        <f>H117+H118</f>
        <v>263.4</v>
      </c>
      <c r="I116" s="71"/>
    </row>
    <row r="117" spans="1:9" s="11" customFormat="1" ht="27" customHeight="1">
      <c r="A117" s="119" t="s">
        <v>38</v>
      </c>
      <c r="B117" s="119"/>
      <c r="C117" s="119"/>
      <c r="D117" s="25">
        <v>50</v>
      </c>
      <c r="E117" s="4">
        <v>2.7</v>
      </c>
      <c r="F117" s="4">
        <v>3.8</v>
      </c>
      <c r="G117" s="4">
        <v>26.1</v>
      </c>
      <c r="H117" s="1">
        <f>E117*4+F117*9+G117*4</f>
        <v>149.4</v>
      </c>
      <c r="I117" s="75"/>
    </row>
    <row r="118" spans="1:9" s="11" customFormat="1" ht="27" customHeight="1">
      <c r="A118" s="57" t="s">
        <v>54</v>
      </c>
      <c r="B118" s="28">
        <v>207</v>
      </c>
      <c r="C118" s="28">
        <v>200</v>
      </c>
      <c r="D118" s="39">
        <v>200</v>
      </c>
      <c r="E118" s="40">
        <v>3.6</v>
      </c>
      <c r="F118" s="40">
        <v>6.4</v>
      </c>
      <c r="G118" s="40">
        <v>10.5</v>
      </c>
      <c r="H118" s="27">
        <f>E118*4+F118*9+G118*4</f>
        <v>114</v>
      </c>
      <c r="I118" s="67" t="s">
        <v>322</v>
      </c>
    </row>
    <row r="119" spans="1:9" s="11" customFormat="1" ht="27" customHeight="1">
      <c r="A119" s="110" t="s">
        <v>37</v>
      </c>
      <c r="B119" s="110"/>
      <c r="C119" s="110"/>
      <c r="D119" s="36">
        <f>D120+D121+D122+D123</f>
        <v>520</v>
      </c>
      <c r="E119" s="38">
        <f>E120+E121+E122+E123+E125</f>
        <v>16.400000000000002</v>
      </c>
      <c r="F119" s="38">
        <f>F120+F121+F122+F123+F125</f>
        <v>17</v>
      </c>
      <c r="G119" s="38">
        <f>G120+G121+G122+G123+G125</f>
        <v>56.800000000000004</v>
      </c>
      <c r="H119" s="38">
        <f>H120+H121+H122+H123+H125</f>
        <v>445.49999999999994</v>
      </c>
      <c r="I119" s="68"/>
    </row>
    <row r="120" spans="1:9" s="11" customFormat="1" ht="27" customHeight="1">
      <c r="A120" s="100" t="s">
        <v>123</v>
      </c>
      <c r="B120" s="100"/>
      <c r="C120" s="100"/>
      <c r="D120" s="25">
        <v>70</v>
      </c>
      <c r="E120" s="26">
        <v>9.5</v>
      </c>
      <c r="F120" s="26">
        <v>9.1</v>
      </c>
      <c r="G120" s="26">
        <v>9.3</v>
      </c>
      <c r="H120" s="29">
        <f>E120*4+F120*9+G120*4</f>
        <v>157.1</v>
      </c>
      <c r="I120" s="66" t="s">
        <v>122</v>
      </c>
    </row>
    <row r="121" spans="1:9" s="11" customFormat="1" ht="27" customHeight="1">
      <c r="A121" s="100" t="s">
        <v>337</v>
      </c>
      <c r="B121" s="100"/>
      <c r="C121" s="100"/>
      <c r="D121" s="25">
        <v>150</v>
      </c>
      <c r="E121" s="26">
        <v>4.9</v>
      </c>
      <c r="F121" s="26">
        <v>5.1</v>
      </c>
      <c r="G121" s="26">
        <v>16.3</v>
      </c>
      <c r="H121" s="29">
        <f>E121*4+F121*9+G121*4</f>
        <v>130.7</v>
      </c>
      <c r="I121" s="66" t="s">
        <v>126</v>
      </c>
    </row>
    <row r="122" spans="1:9" s="11" customFormat="1" ht="27" customHeight="1">
      <c r="A122" s="99" t="s">
        <v>296</v>
      </c>
      <c r="B122" s="99"/>
      <c r="C122" s="99"/>
      <c r="D122" s="25">
        <v>200</v>
      </c>
      <c r="E122" s="26">
        <v>1.7</v>
      </c>
      <c r="F122" s="26">
        <v>2.3</v>
      </c>
      <c r="G122" s="26">
        <v>14.3</v>
      </c>
      <c r="H122" s="29">
        <f>G122*4+F122*9+E122*4</f>
        <v>84.7</v>
      </c>
      <c r="I122" s="66" t="s">
        <v>295</v>
      </c>
    </row>
    <row r="123" spans="1:9" s="11" customFormat="1" ht="27" customHeight="1">
      <c r="A123" s="100" t="s">
        <v>57</v>
      </c>
      <c r="B123" s="100"/>
      <c r="C123" s="100"/>
      <c r="D123" s="42">
        <v>100</v>
      </c>
      <c r="E123" s="32">
        <v>0.1</v>
      </c>
      <c r="F123" s="32">
        <v>0.4</v>
      </c>
      <c r="G123" s="32">
        <v>12.5</v>
      </c>
      <c r="H123" s="27">
        <f>E123*4+F123*9+G123*4</f>
        <v>54</v>
      </c>
      <c r="I123" s="66" t="s">
        <v>58</v>
      </c>
    </row>
    <row r="124" spans="1:9" s="11" customFormat="1" ht="27" customHeight="1">
      <c r="A124" s="125" t="s">
        <v>41</v>
      </c>
      <c r="B124" s="125"/>
      <c r="C124" s="125"/>
      <c r="D124" s="13"/>
      <c r="E124" s="14"/>
      <c r="F124" s="14"/>
      <c r="G124" s="14"/>
      <c r="H124" s="15"/>
      <c r="I124" s="73"/>
    </row>
    <row r="125" spans="1:9" s="11" customFormat="1" ht="27" customHeight="1">
      <c r="A125" s="99" t="s">
        <v>35</v>
      </c>
      <c r="B125" s="99"/>
      <c r="C125" s="99"/>
      <c r="D125" s="25">
        <v>10</v>
      </c>
      <c r="E125" s="26">
        <v>0.2</v>
      </c>
      <c r="F125" s="26">
        <v>0.1</v>
      </c>
      <c r="G125" s="26">
        <v>4.4</v>
      </c>
      <c r="H125" s="29">
        <v>19</v>
      </c>
      <c r="I125" s="67"/>
    </row>
    <row r="126" spans="1:9" s="11" customFormat="1" ht="27" customHeight="1">
      <c r="A126" s="94" t="s">
        <v>27</v>
      </c>
      <c r="B126" s="103"/>
      <c r="C126" s="103"/>
      <c r="D126" s="103"/>
      <c r="E126" s="24">
        <f>E100+E108+E106+E116+E119</f>
        <v>57.80000000000001</v>
      </c>
      <c r="F126" s="24">
        <f>F100+F108+F106+F116+F119</f>
        <v>67.89999999999999</v>
      </c>
      <c r="G126" s="24">
        <f>G100+G108+G106+G116+G119</f>
        <v>244.3</v>
      </c>
      <c r="H126" s="24">
        <f>H100+H108+H106+H116+H119</f>
        <v>1819.1999999999998</v>
      </c>
      <c r="I126" s="74"/>
    </row>
    <row r="127" spans="1:9" s="11" customFormat="1" ht="27" customHeight="1">
      <c r="A127" s="118" t="s">
        <v>16</v>
      </c>
      <c r="B127" s="118"/>
      <c r="C127" s="118"/>
      <c r="D127" s="118"/>
      <c r="E127" s="118"/>
      <c r="F127" s="118"/>
      <c r="G127" s="118"/>
      <c r="H127" s="118"/>
      <c r="I127" s="118"/>
    </row>
    <row r="128" spans="1:9" s="11" customFormat="1" ht="27" customHeight="1">
      <c r="A128" s="117" t="s">
        <v>1</v>
      </c>
      <c r="B128" s="98" t="s">
        <v>2</v>
      </c>
      <c r="C128" s="98" t="s">
        <v>3</v>
      </c>
      <c r="D128" s="98" t="s">
        <v>4</v>
      </c>
      <c r="E128" s="98"/>
      <c r="F128" s="98"/>
      <c r="G128" s="98"/>
      <c r="H128" s="98"/>
      <c r="I128" s="102" t="s">
        <v>43</v>
      </c>
    </row>
    <row r="129" spans="1:9" s="11" customFormat="1" ht="27" customHeight="1">
      <c r="A129" s="117"/>
      <c r="B129" s="98"/>
      <c r="C129" s="98"/>
      <c r="D129" s="21" t="s">
        <v>5</v>
      </c>
      <c r="E129" s="43" t="s">
        <v>6</v>
      </c>
      <c r="F129" s="43" t="s">
        <v>7</v>
      </c>
      <c r="G129" s="43" t="s">
        <v>8</v>
      </c>
      <c r="H129" s="21" t="s">
        <v>9</v>
      </c>
      <c r="I129" s="102"/>
    </row>
    <row r="130" spans="1:9" s="11" customFormat="1" ht="27" customHeight="1">
      <c r="A130" s="94" t="s">
        <v>10</v>
      </c>
      <c r="B130" s="94"/>
      <c r="C130" s="94"/>
      <c r="D130" s="23">
        <f>D131+30+D133</f>
        <v>430</v>
      </c>
      <c r="E130" s="18">
        <f>E131+E132+E133</f>
        <v>12.5</v>
      </c>
      <c r="F130" s="18">
        <f>F131+F132+F133</f>
        <v>11.399999999999999</v>
      </c>
      <c r="G130" s="18">
        <f>G131+G132+G133</f>
        <v>51.8</v>
      </c>
      <c r="H130" s="24">
        <f>H131+H132+H133</f>
        <v>359.8</v>
      </c>
      <c r="I130" s="65"/>
    </row>
    <row r="131" spans="1:9" s="11" customFormat="1" ht="27" customHeight="1">
      <c r="A131" s="99" t="s">
        <v>128</v>
      </c>
      <c r="B131" s="99"/>
      <c r="C131" s="99"/>
      <c r="D131" s="25">
        <v>200</v>
      </c>
      <c r="E131" s="26">
        <v>5.1</v>
      </c>
      <c r="F131" s="26">
        <v>6.1</v>
      </c>
      <c r="G131" s="26">
        <v>26</v>
      </c>
      <c r="H131" s="29">
        <f>E131*4+F131*9+G131*4</f>
        <v>179.3</v>
      </c>
      <c r="I131" s="66" t="s">
        <v>127</v>
      </c>
    </row>
    <row r="132" spans="1:9" s="11" customFormat="1" ht="27" customHeight="1">
      <c r="A132" s="120" t="s">
        <v>60</v>
      </c>
      <c r="B132" s="120"/>
      <c r="C132" s="120"/>
      <c r="D132" s="58" t="s">
        <v>46</v>
      </c>
      <c r="E132" s="32">
        <v>4.2</v>
      </c>
      <c r="F132" s="32">
        <v>2.6</v>
      </c>
      <c r="G132" s="32">
        <v>9.9</v>
      </c>
      <c r="H132" s="29">
        <f>E132*4+F132*9+G132*4</f>
        <v>79.80000000000001</v>
      </c>
      <c r="I132" s="67" t="s">
        <v>327</v>
      </c>
    </row>
    <row r="133" spans="1:9" s="11" customFormat="1" ht="27" customHeight="1">
      <c r="A133" s="99" t="s">
        <v>67</v>
      </c>
      <c r="B133" s="99"/>
      <c r="C133" s="99"/>
      <c r="D133" s="25">
        <v>200</v>
      </c>
      <c r="E133" s="26">
        <v>3.2</v>
      </c>
      <c r="F133" s="26">
        <v>2.7</v>
      </c>
      <c r="G133" s="26">
        <v>15.9</v>
      </c>
      <c r="H133" s="29">
        <f>G133*4+F133*9+E133*4</f>
        <v>100.7</v>
      </c>
      <c r="I133" s="66" t="s">
        <v>68</v>
      </c>
    </row>
    <row r="134" spans="1:9" s="11" customFormat="1" ht="27" customHeight="1">
      <c r="A134" s="104" t="s">
        <v>34</v>
      </c>
      <c r="B134" s="104"/>
      <c r="C134" s="104"/>
      <c r="D134" s="104"/>
      <c r="E134" s="18">
        <f>E135</f>
        <v>0.5</v>
      </c>
      <c r="F134" s="18">
        <f>F135</f>
        <v>0.2</v>
      </c>
      <c r="G134" s="18">
        <f>G135</f>
        <v>21.8</v>
      </c>
      <c r="H134" s="18">
        <f>H135</f>
        <v>91</v>
      </c>
      <c r="I134" s="66"/>
    </row>
    <row r="135" spans="1:9" s="11" customFormat="1" ht="27" customHeight="1">
      <c r="A135" s="55" t="s">
        <v>55</v>
      </c>
      <c r="B135" s="25">
        <v>100</v>
      </c>
      <c r="C135" s="25">
        <v>100</v>
      </c>
      <c r="D135" s="25">
        <v>100</v>
      </c>
      <c r="E135" s="26">
        <v>0.5</v>
      </c>
      <c r="F135" s="26">
        <v>0.2</v>
      </c>
      <c r="G135" s="26">
        <v>21.8</v>
      </c>
      <c r="H135" s="29">
        <f>E135*4+F135*9+G135*4</f>
        <v>91</v>
      </c>
      <c r="I135" s="66" t="s">
        <v>312</v>
      </c>
    </row>
    <row r="136" spans="1:9" s="11" customFormat="1" ht="27" customHeight="1">
      <c r="A136" s="94" t="s">
        <v>11</v>
      </c>
      <c r="B136" s="94"/>
      <c r="C136" s="94"/>
      <c r="D136" s="23">
        <f>D137+195+D139+D140+D141+D142</f>
        <v>685</v>
      </c>
      <c r="E136" s="18">
        <f>E137+E138+E139+E140+E141+E142+E143+E144</f>
        <v>19.645000000000003</v>
      </c>
      <c r="F136" s="18">
        <f>F137+F138+F139+F140+F141+F142+F143+F144</f>
        <v>20.725</v>
      </c>
      <c r="G136" s="18">
        <f>G137+G138+G139+G140+G141+G142+G143+G144</f>
        <v>95.715</v>
      </c>
      <c r="H136" s="18">
        <f>H137+H138+H139+H140+H141+H142+H143+H144</f>
        <v>647.965</v>
      </c>
      <c r="I136" s="71"/>
    </row>
    <row r="137" spans="1:9" s="11" customFormat="1" ht="27" customHeight="1">
      <c r="A137" s="100" t="s">
        <v>130</v>
      </c>
      <c r="B137" s="100"/>
      <c r="C137" s="100"/>
      <c r="D137" s="8">
        <v>50</v>
      </c>
      <c r="E137" s="8">
        <v>0.8</v>
      </c>
      <c r="F137" s="34">
        <v>4.1</v>
      </c>
      <c r="G137" s="8">
        <v>7.4</v>
      </c>
      <c r="H137" s="27">
        <f>E137*4+F137*9+G137*4</f>
        <v>69.7</v>
      </c>
      <c r="I137" s="53" t="s">
        <v>129</v>
      </c>
    </row>
    <row r="138" spans="1:9" s="11" customFormat="1" ht="27" customHeight="1">
      <c r="A138" s="100" t="s">
        <v>132</v>
      </c>
      <c r="B138" s="115"/>
      <c r="C138" s="115"/>
      <c r="D138" s="25" t="s">
        <v>47</v>
      </c>
      <c r="E138" s="26">
        <v>4.5</v>
      </c>
      <c r="F138" s="26">
        <v>3.8</v>
      </c>
      <c r="G138" s="26">
        <v>8.6</v>
      </c>
      <c r="H138" s="27">
        <f>E138*4+F138*9+G138*4</f>
        <v>86.6</v>
      </c>
      <c r="I138" s="67" t="s">
        <v>131</v>
      </c>
    </row>
    <row r="139" spans="1:9" s="11" customFormat="1" ht="27" customHeight="1">
      <c r="A139" s="100" t="s">
        <v>134</v>
      </c>
      <c r="B139" s="100"/>
      <c r="C139" s="100"/>
      <c r="D139" s="25">
        <v>80</v>
      </c>
      <c r="E139" s="26">
        <v>8.5</v>
      </c>
      <c r="F139" s="26">
        <v>5.3</v>
      </c>
      <c r="G139" s="26">
        <v>8.1</v>
      </c>
      <c r="H139" s="29">
        <f>E139*4+F139*9+G139*4</f>
        <v>114.1</v>
      </c>
      <c r="I139" s="67" t="s">
        <v>133</v>
      </c>
    </row>
    <row r="140" spans="1:9" s="3" customFormat="1" ht="27" customHeight="1">
      <c r="A140" s="100" t="s">
        <v>51</v>
      </c>
      <c r="B140" s="100"/>
      <c r="C140" s="100"/>
      <c r="D140" s="25">
        <v>30</v>
      </c>
      <c r="E140" s="34">
        <v>1.02</v>
      </c>
      <c r="F140" s="34">
        <v>2.1</v>
      </c>
      <c r="G140" s="34">
        <v>2.64</v>
      </c>
      <c r="H140" s="29">
        <f>E140*4+F140*9+G140*4</f>
        <v>33.540000000000006</v>
      </c>
      <c r="I140" s="54" t="s">
        <v>265</v>
      </c>
    </row>
    <row r="141" spans="1:9" s="3" customFormat="1" ht="27" customHeight="1">
      <c r="A141" s="112" t="s">
        <v>359</v>
      </c>
      <c r="B141" s="112"/>
      <c r="C141" s="112"/>
      <c r="D141" s="7">
        <v>150</v>
      </c>
      <c r="E141" s="6">
        <v>3</v>
      </c>
      <c r="F141" s="6">
        <v>4.4</v>
      </c>
      <c r="G141" s="6">
        <v>18.9</v>
      </c>
      <c r="H141" s="60">
        <f>E141*4+F141*9+G141*4</f>
        <v>127.19999999999999</v>
      </c>
      <c r="I141" s="77" t="s">
        <v>135</v>
      </c>
    </row>
    <row r="142" spans="1:9" s="11" customFormat="1" ht="27" customHeight="1">
      <c r="A142" s="100" t="s">
        <v>137</v>
      </c>
      <c r="B142" s="100"/>
      <c r="C142" s="100"/>
      <c r="D142" s="25">
        <v>180</v>
      </c>
      <c r="E142" s="26">
        <v>0.1</v>
      </c>
      <c r="F142" s="26">
        <v>0.1</v>
      </c>
      <c r="G142" s="26">
        <v>18</v>
      </c>
      <c r="H142" s="35">
        <f>G142*4+F142*9+E142*4</f>
        <v>73.30000000000001</v>
      </c>
      <c r="I142" s="67" t="s">
        <v>136</v>
      </c>
    </row>
    <row r="143" spans="1:9" s="11" customFormat="1" ht="27" customHeight="1">
      <c r="A143" s="99" t="s">
        <v>35</v>
      </c>
      <c r="B143" s="99"/>
      <c r="C143" s="99"/>
      <c r="D143" s="25">
        <v>30</v>
      </c>
      <c r="E143" s="26">
        <v>0.6</v>
      </c>
      <c r="F143" s="26">
        <v>0.3</v>
      </c>
      <c r="G143" s="26">
        <v>13.2</v>
      </c>
      <c r="H143" s="29">
        <v>57.9</v>
      </c>
      <c r="I143" s="67"/>
    </row>
    <row r="144" spans="1:9" s="11" customFormat="1" ht="27" customHeight="1">
      <c r="A144" s="99" t="s">
        <v>28</v>
      </c>
      <c r="B144" s="99"/>
      <c r="C144" s="99"/>
      <c r="D144" s="25">
        <v>50</v>
      </c>
      <c r="E144" s="26">
        <v>1.125</v>
      </c>
      <c r="F144" s="26">
        <v>0.625</v>
      </c>
      <c r="G144" s="26">
        <v>18.875</v>
      </c>
      <c r="H144" s="29">
        <v>85.625</v>
      </c>
      <c r="I144" s="67"/>
    </row>
    <row r="145" spans="1:9" s="11" customFormat="1" ht="27" customHeight="1">
      <c r="A145" s="94" t="s">
        <v>12</v>
      </c>
      <c r="B145" s="94"/>
      <c r="C145" s="94"/>
      <c r="D145" s="23">
        <f>D146+D147</f>
        <v>250</v>
      </c>
      <c r="E145" s="18">
        <f>E146+E147</f>
        <v>7</v>
      </c>
      <c r="F145" s="18">
        <f>F146+F147</f>
        <v>7.6</v>
      </c>
      <c r="G145" s="18">
        <f>G146+G147</f>
        <v>42.3</v>
      </c>
      <c r="H145" s="24">
        <f>H146+H147</f>
        <v>265.6</v>
      </c>
      <c r="I145" s="71"/>
    </row>
    <row r="146" spans="1:9" s="11" customFormat="1" ht="27" customHeight="1">
      <c r="A146" s="120" t="s">
        <v>139</v>
      </c>
      <c r="B146" s="115"/>
      <c r="C146" s="115"/>
      <c r="D146" s="42">
        <v>50</v>
      </c>
      <c r="E146" s="26">
        <v>3.4</v>
      </c>
      <c r="F146" s="26">
        <v>3.4</v>
      </c>
      <c r="G146" s="26">
        <v>27.2</v>
      </c>
      <c r="H146" s="29">
        <f>G146*4+F146*9+E146*4</f>
        <v>153</v>
      </c>
      <c r="I146" s="66" t="s">
        <v>138</v>
      </c>
    </row>
    <row r="147" spans="1:9" s="11" customFormat="1" ht="27" customHeight="1">
      <c r="A147" s="57" t="s">
        <v>54</v>
      </c>
      <c r="B147" s="28">
        <v>207</v>
      </c>
      <c r="C147" s="28">
        <v>200</v>
      </c>
      <c r="D147" s="39">
        <v>200</v>
      </c>
      <c r="E147" s="40">
        <v>3.6</v>
      </c>
      <c r="F147" s="40">
        <v>4.2</v>
      </c>
      <c r="G147" s="40">
        <v>15.1</v>
      </c>
      <c r="H147" s="27">
        <f>E147*4+F147*9+G147*4</f>
        <v>112.6</v>
      </c>
      <c r="I147" s="67" t="s">
        <v>322</v>
      </c>
    </row>
    <row r="148" spans="1:9" s="11" customFormat="1" ht="27" customHeight="1">
      <c r="A148" s="110" t="s">
        <v>37</v>
      </c>
      <c r="B148" s="110"/>
      <c r="C148" s="110"/>
      <c r="D148" s="36">
        <f>D149+D150+D151+D152</f>
        <v>450</v>
      </c>
      <c r="E148" s="38">
        <f>E149+E150+E151+E153++E152</f>
        <v>17.7</v>
      </c>
      <c r="F148" s="38">
        <f>F149+F150+F151+F153++F152</f>
        <v>10.899999999999999</v>
      </c>
      <c r="G148" s="38">
        <f>G149+G150+G151+G153++G152</f>
        <v>75.1</v>
      </c>
      <c r="H148" s="41">
        <f>H149+H150+H151+H153++H152</f>
        <v>469</v>
      </c>
      <c r="I148" s="68"/>
    </row>
    <row r="149" spans="1:9" s="11" customFormat="1" ht="27" customHeight="1">
      <c r="A149" s="99" t="s">
        <v>142</v>
      </c>
      <c r="B149" s="109"/>
      <c r="C149" s="109"/>
      <c r="D149" s="7">
        <v>70</v>
      </c>
      <c r="E149" s="4">
        <v>10.1</v>
      </c>
      <c r="F149" s="4">
        <v>6.8</v>
      </c>
      <c r="G149" s="4">
        <v>8.1</v>
      </c>
      <c r="H149" s="1">
        <f>E149*4+F149*9+G149*4</f>
        <v>134</v>
      </c>
      <c r="I149" s="66" t="s">
        <v>141</v>
      </c>
    </row>
    <row r="150" spans="1:9" s="11" customFormat="1" ht="27" customHeight="1">
      <c r="A150" s="133" t="s">
        <v>144</v>
      </c>
      <c r="B150" s="133"/>
      <c r="C150" s="133"/>
      <c r="D150" s="25">
        <v>150</v>
      </c>
      <c r="E150" s="26">
        <v>3.1</v>
      </c>
      <c r="F150" s="26">
        <v>2.8</v>
      </c>
      <c r="G150" s="26">
        <v>28</v>
      </c>
      <c r="H150" s="29">
        <f>E150*4+F150*9+G150*4</f>
        <v>149.6</v>
      </c>
      <c r="I150" s="66" t="s">
        <v>143</v>
      </c>
    </row>
    <row r="151" spans="1:9" s="11" customFormat="1" ht="27" customHeight="1">
      <c r="A151" s="99" t="s">
        <v>140</v>
      </c>
      <c r="B151" s="99"/>
      <c r="C151" s="99"/>
      <c r="D151" s="25">
        <v>180</v>
      </c>
      <c r="E151" s="26">
        <v>0.1</v>
      </c>
      <c r="F151" s="26">
        <v>0</v>
      </c>
      <c r="G151" s="26">
        <v>10.6</v>
      </c>
      <c r="H151" s="29">
        <f>E151*4+F151*9+G151*4</f>
        <v>42.8</v>
      </c>
      <c r="I151" s="67" t="s">
        <v>79</v>
      </c>
    </row>
    <row r="152" spans="1:9" s="11" customFormat="1" ht="27" customHeight="1">
      <c r="A152" s="100" t="s">
        <v>145</v>
      </c>
      <c r="B152" s="100"/>
      <c r="C152" s="100"/>
      <c r="D152" s="25">
        <v>50</v>
      </c>
      <c r="E152" s="26">
        <v>4.2</v>
      </c>
      <c r="F152" s="26">
        <v>1.2</v>
      </c>
      <c r="G152" s="26">
        <v>24</v>
      </c>
      <c r="H152" s="27">
        <f>E152*4+F152*9+G152*4</f>
        <v>123.6</v>
      </c>
      <c r="I152" s="67"/>
    </row>
    <row r="153" spans="1:9" s="11" customFormat="1" ht="27" customHeight="1">
      <c r="A153" s="99" t="s">
        <v>35</v>
      </c>
      <c r="B153" s="99"/>
      <c r="C153" s="99"/>
      <c r="D153" s="25">
        <v>10</v>
      </c>
      <c r="E153" s="26">
        <v>0.2</v>
      </c>
      <c r="F153" s="26">
        <v>0.1</v>
      </c>
      <c r="G153" s="26">
        <v>4.4</v>
      </c>
      <c r="H153" s="29">
        <v>19</v>
      </c>
      <c r="I153" s="67"/>
    </row>
    <row r="154" spans="1:9" s="11" customFormat="1" ht="27" customHeight="1">
      <c r="A154" s="94" t="s">
        <v>27</v>
      </c>
      <c r="B154" s="103"/>
      <c r="C154" s="103"/>
      <c r="D154" s="103"/>
      <c r="E154" s="24">
        <f>E130+E136+E145+E134+E148</f>
        <v>57.345</v>
      </c>
      <c r="F154" s="24">
        <f>F130+F136+F145+F134+F148</f>
        <v>50.825</v>
      </c>
      <c r="G154" s="24">
        <f>G130+G136+G145+G134+G148</f>
        <v>286.71500000000003</v>
      </c>
      <c r="H154" s="24">
        <f>H130+H136+H145+H134+H148</f>
        <v>1833.3650000000002</v>
      </c>
      <c r="I154" s="74"/>
    </row>
    <row r="155" spans="1:9" s="11" customFormat="1" ht="27" customHeight="1">
      <c r="A155" s="105" t="s">
        <v>288</v>
      </c>
      <c r="B155" s="106"/>
      <c r="C155" s="106"/>
      <c r="D155" s="106"/>
      <c r="E155" s="24">
        <f>(E154+E126+E96+E66+E34)/5</f>
        <v>54.48233333333334</v>
      </c>
      <c r="F155" s="24">
        <f>(F154+F126+F96+F66+F34)/5</f>
        <v>60.375</v>
      </c>
      <c r="G155" s="24">
        <f>(G154+G126+G96+G66+G34)/5</f>
        <v>261.4896666666667</v>
      </c>
      <c r="H155" s="24">
        <f>(H154+H126+H96+H66+H34)/5</f>
        <v>1806.9029999999998</v>
      </c>
      <c r="I155" s="74"/>
    </row>
    <row r="156" spans="1:9" s="11" customFormat="1" ht="27" customHeight="1">
      <c r="A156" s="105" t="s">
        <v>290</v>
      </c>
      <c r="B156" s="106"/>
      <c r="C156" s="106"/>
      <c r="D156" s="106"/>
      <c r="E156" s="24">
        <f>E157*95/100</f>
        <v>51.3</v>
      </c>
      <c r="F156" s="24">
        <f>F157*95/100</f>
        <v>57</v>
      </c>
      <c r="G156" s="24">
        <f>G157*95/100</f>
        <v>247.95</v>
      </c>
      <c r="H156" s="24">
        <f>H157*95/100</f>
        <v>1710</v>
      </c>
      <c r="I156" s="108" t="s">
        <v>289</v>
      </c>
    </row>
    <row r="157" spans="1:9" s="11" customFormat="1" ht="27" customHeight="1">
      <c r="A157" s="105" t="s">
        <v>292</v>
      </c>
      <c r="B157" s="106"/>
      <c r="C157" s="106"/>
      <c r="D157" s="106"/>
      <c r="E157" s="24">
        <v>54</v>
      </c>
      <c r="F157" s="24">
        <v>60</v>
      </c>
      <c r="G157" s="24">
        <v>261</v>
      </c>
      <c r="H157" s="24">
        <v>1800</v>
      </c>
      <c r="I157" s="108"/>
    </row>
    <row r="158" spans="1:9" s="11" customFormat="1" ht="34.5" customHeight="1">
      <c r="A158" s="118" t="s">
        <v>17</v>
      </c>
      <c r="B158" s="118"/>
      <c r="C158" s="118"/>
      <c r="D158" s="118"/>
      <c r="E158" s="118"/>
      <c r="F158" s="118"/>
      <c r="G158" s="118"/>
      <c r="H158" s="118"/>
      <c r="I158" s="118"/>
    </row>
    <row r="159" spans="1:9" s="11" customFormat="1" ht="27" customHeight="1">
      <c r="A159" s="117" t="s">
        <v>1</v>
      </c>
      <c r="B159" s="98" t="s">
        <v>2</v>
      </c>
      <c r="C159" s="98" t="s">
        <v>3</v>
      </c>
      <c r="D159" s="98" t="s">
        <v>4</v>
      </c>
      <c r="E159" s="98"/>
      <c r="F159" s="98"/>
      <c r="G159" s="98"/>
      <c r="H159" s="98"/>
      <c r="I159" s="102" t="s">
        <v>43</v>
      </c>
    </row>
    <row r="160" spans="1:9" s="11" customFormat="1" ht="27" customHeight="1">
      <c r="A160" s="117"/>
      <c r="B160" s="98"/>
      <c r="C160" s="98"/>
      <c r="D160" s="21" t="s">
        <v>5</v>
      </c>
      <c r="E160" s="43" t="s">
        <v>6</v>
      </c>
      <c r="F160" s="43" t="s">
        <v>7</v>
      </c>
      <c r="G160" s="43" t="s">
        <v>8</v>
      </c>
      <c r="H160" s="21" t="s">
        <v>9</v>
      </c>
      <c r="I160" s="102"/>
    </row>
    <row r="161" spans="1:9" s="11" customFormat="1" ht="27" customHeight="1">
      <c r="A161" s="94" t="s">
        <v>10</v>
      </c>
      <c r="B161" s="94"/>
      <c r="C161" s="94"/>
      <c r="D161" s="23">
        <f>D162+D166+40+D168</f>
        <v>400</v>
      </c>
      <c r="E161" s="18">
        <f>E162+E166+E167+E168+E169</f>
        <v>15.700000000000001</v>
      </c>
      <c r="F161" s="18">
        <f>F162+F166+F167+F168+F169</f>
        <v>10.879999999999999</v>
      </c>
      <c r="G161" s="18">
        <f>G162+G166+G167+G168+G169</f>
        <v>45.8</v>
      </c>
      <c r="H161" s="18">
        <f>H162+H166+H167+H168+H169</f>
        <v>343.62</v>
      </c>
      <c r="I161" s="71"/>
    </row>
    <row r="162" spans="1:9" s="11" customFormat="1" ht="27" customHeight="1">
      <c r="A162" s="99" t="s">
        <v>148</v>
      </c>
      <c r="B162" s="99"/>
      <c r="C162" s="99"/>
      <c r="D162" s="25">
        <v>100</v>
      </c>
      <c r="E162" s="26">
        <v>9.3</v>
      </c>
      <c r="F162" s="26">
        <v>9.2</v>
      </c>
      <c r="G162" s="26">
        <v>1.4</v>
      </c>
      <c r="H162" s="29">
        <f>E162*4+F162*9+G162*4</f>
        <v>125.6</v>
      </c>
      <c r="I162" s="67" t="s">
        <v>65</v>
      </c>
    </row>
    <row r="163" spans="1:9" s="11" customFormat="1" ht="32.25" customHeight="1">
      <c r="A163" s="107" t="s">
        <v>40</v>
      </c>
      <c r="B163" s="107"/>
      <c r="C163" s="107"/>
      <c r="D163" s="107"/>
      <c r="E163" s="107"/>
      <c r="F163" s="107"/>
      <c r="G163" s="107"/>
      <c r="H163" s="107"/>
      <c r="I163" s="107"/>
    </row>
    <row r="164" spans="1:9" s="11" customFormat="1" ht="27" customHeight="1">
      <c r="A164" s="99" t="s">
        <v>149</v>
      </c>
      <c r="B164" s="99"/>
      <c r="C164" s="99"/>
      <c r="D164" s="25">
        <v>100</v>
      </c>
      <c r="E164" s="26">
        <v>9.5</v>
      </c>
      <c r="F164" s="26">
        <v>9.7</v>
      </c>
      <c r="G164" s="26">
        <v>1.5</v>
      </c>
      <c r="H164" s="29">
        <f>E164*4+F164*9+G164*4</f>
        <v>131.3</v>
      </c>
      <c r="I164" s="67" t="s">
        <v>66</v>
      </c>
    </row>
    <row r="165" spans="1:9" s="11" customFormat="1" ht="27" customHeight="1">
      <c r="A165" s="44" t="s">
        <v>36</v>
      </c>
      <c r="B165" s="28"/>
      <c r="C165" s="28"/>
      <c r="D165" s="42"/>
      <c r="E165" s="12"/>
      <c r="F165" s="12"/>
      <c r="G165" s="12"/>
      <c r="H165" s="12"/>
      <c r="I165" s="69"/>
    </row>
    <row r="166" spans="1:9" s="11" customFormat="1" ht="27" customHeight="1">
      <c r="A166" s="30" t="s">
        <v>150</v>
      </c>
      <c r="B166" s="19">
        <f>C166*1.54</f>
        <v>92.4</v>
      </c>
      <c r="C166" s="28">
        <v>60</v>
      </c>
      <c r="D166" s="25">
        <v>60</v>
      </c>
      <c r="E166" s="26">
        <v>2.9</v>
      </c>
      <c r="F166" s="26">
        <v>0.08</v>
      </c>
      <c r="G166" s="26">
        <v>4.7</v>
      </c>
      <c r="H166" s="29">
        <f>E166*4+F166*9+G166*4</f>
        <v>31.12</v>
      </c>
      <c r="I166" s="67" t="s">
        <v>147</v>
      </c>
    </row>
    <row r="167" spans="1:9" s="11" customFormat="1" ht="27" customHeight="1">
      <c r="A167" s="99" t="s">
        <v>63</v>
      </c>
      <c r="B167" s="99"/>
      <c r="C167" s="99"/>
      <c r="D167" s="56" t="s">
        <v>62</v>
      </c>
      <c r="E167" s="26">
        <v>1.8</v>
      </c>
      <c r="F167" s="26">
        <v>0.2</v>
      </c>
      <c r="G167" s="26">
        <v>24.4</v>
      </c>
      <c r="H167" s="29">
        <f>E167*4+F167*9+G167*4</f>
        <v>106.6</v>
      </c>
      <c r="I167" s="67" t="s">
        <v>326</v>
      </c>
    </row>
    <row r="168" spans="1:9" s="11" customFormat="1" ht="27" customHeight="1">
      <c r="A168" s="99" t="s">
        <v>87</v>
      </c>
      <c r="B168" s="99"/>
      <c r="C168" s="99"/>
      <c r="D168" s="25">
        <v>200</v>
      </c>
      <c r="E168" s="26">
        <v>1.5</v>
      </c>
      <c r="F168" s="26">
        <v>1.3</v>
      </c>
      <c r="G168" s="26">
        <v>10.9</v>
      </c>
      <c r="H168" s="27">
        <f>E168*4+F168*9+G168*4</f>
        <v>61.300000000000004</v>
      </c>
      <c r="I168" s="66" t="s">
        <v>86</v>
      </c>
    </row>
    <row r="169" spans="1:9" s="11" customFormat="1" ht="27" customHeight="1">
      <c r="A169" s="99" t="s">
        <v>35</v>
      </c>
      <c r="B169" s="99"/>
      <c r="C169" s="99"/>
      <c r="D169" s="25">
        <v>10</v>
      </c>
      <c r="E169" s="26">
        <v>0.2</v>
      </c>
      <c r="F169" s="26">
        <v>0.1</v>
      </c>
      <c r="G169" s="26">
        <v>4.4</v>
      </c>
      <c r="H169" s="29">
        <v>19</v>
      </c>
      <c r="I169" s="67"/>
    </row>
    <row r="170" spans="1:9" s="11" customFormat="1" ht="32.25" customHeight="1">
      <c r="A170" s="104" t="s">
        <v>34</v>
      </c>
      <c r="B170" s="104"/>
      <c r="C170" s="104"/>
      <c r="D170" s="104"/>
      <c r="E170" s="18">
        <f>E171</f>
        <v>0.5</v>
      </c>
      <c r="F170" s="18">
        <f>F171</f>
        <v>0.2</v>
      </c>
      <c r="G170" s="18">
        <f>G171</f>
        <v>21.8</v>
      </c>
      <c r="H170" s="24">
        <f>H171</f>
        <v>91</v>
      </c>
      <c r="I170" s="71"/>
    </row>
    <row r="171" spans="1:9" s="11" customFormat="1" ht="27" customHeight="1">
      <c r="A171" s="55" t="s">
        <v>55</v>
      </c>
      <c r="B171" s="25">
        <v>100</v>
      </c>
      <c r="C171" s="25">
        <v>100</v>
      </c>
      <c r="D171" s="25">
        <v>100</v>
      </c>
      <c r="E171" s="26">
        <v>0.5</v>
      </c>
      <c r="F171" s="26">
        <v>0.2</v>
      </c>
      <c r="G171" s="26">
        <v>21.8</v>
      </c>
      <c r="H171" s="29">
        <f>E171*4+F171*9+G171*4</f>
        <v>91</v>
      </c>
      <c r="I171" s="66" t="s">
        <v>312</v>
      </c>
    </row>
    <row r="172" spans="1:9" s="11" customFormat="1" ht="27" customHeight="1">
      <c r="A172" s="94" t="s">
        <v>11</v>
      </c>
      <c r="B172" s="94"/>
      <c r="C172" s="94"/>
      <c r="D172" s="23">
        <f>D173+195+D175+D176</f>
        <v>635</v>
      </c>
      <c r="E172" s="18">
        <f>E173+E174+E175+E176+E177+E178</f>
        <v>17.2</v>
      </c>
      <c r="F172" s="18">
        <f>F173+F174+F175+F176+F177+F178</f>
        <v>25.699999999999996</v>
      </c>
      <c r="G172" s="18">
        <f>G173+G174+G175+G176+G177+G178</f>
        <v>84.1</v>
      </c>
      <c r="H172" s="18">
        <f>H173+H174+H175+H176+H177+H178</f>
        <v>636.5</v>
      </c>
      <c r="I172" s="71"/>
    </row>
    <row r="173" spans="1:9" s="11" customFormat="1" ht="24.75" customHeight="1">
      <c r="A173" s="100" t="s">
        <v>158</v>
      </c>
      <c r="B173" s="101"/>
      <c r="C173" s="101"/>
      <c r="D173" s="25">
        <v>60</v>
      </c>
      <c r="E173" s="26">
        <v>1.1</v>
      </c>
      <c r="F173" s="26">
        <v>4</v>
      </c>
      <c r="G173" s="26">
        <v>5.5</v>
      </c>
      <c r="H173" s="27">
        <f>E173*4+F173*9+G173*4</f>
        <v>62.4</v>
      </c>
      <c r="I173" s="66" t="s">
        <v>157</v>
      </c>
    </row>
    <row r="174" spans="1:9" s="11" customFormat="1" ht="24.75" customHeight="1">
      <c r="A174" s="114" t="s">
        <v>153</v>
      </c>
      <c r="B174" s="101"/>
      <c r="C174" s="101"/>
      <c r="D174" s="42" t="s">
        <v>151</v>
      </c>
      <c r="E174" s="32">
        <v>3.9</v>
      </c>
      <c r="F174" s="32">
        <v>3.7</v>
      </c>
      <c r="G174" s="32">
        <v>15.5</v>
      </c>
      <c r="H174" s="27">
        <f>E174*4+F174*9+G174*4</f>
        <v>110.9</v>
      </c>
      <c r="I174" s="66" t="s">
        <v>152</v>
      </c>
    </row>
    <row r="175" spans="1:9" s="11" customFormat="1" ht="24.75" customHeight="1">
      <c r="A175" s="100" t="s">
        <v>155</v>
      </c>
      <c r="B175" s="100"/>
      <c r="C175" s="100"/>
      <c r="D175" s="25">
        <v>200</v>
      </c>
      <c r="E175" s="26">
        <v>10.2</v>
      </c>
      <c r="F175" s="26">
        <v>16.9</v>
      </c>
      <c r="G175" s="26">
        <v>16.3</v>
      </c>
      <c r="H175" s="29">
        <f>E175*4+F175*9+G175*4</f>
        <v>258.09999999999997</v>
      </c>
      <c r="I175" s="66" t="s">
        <v>156</v>
      </c>
    </row>
    <row r="176" spans="1:9" s="11" customFormat="1" ht="24.75" customHeight="1">
      <c r="A176" s="113" t="s">
        <v>154</v>
      </c>
      <c r="B176" s="113"/>
      <c r="C176" s="113"/>
      <c r="D176" s="42">
        <v>180</v>
      </c>
      <c r="E176" s="32">
        <v>0.3</v>
      </c>
      <c r="F176" s="32">
        <v>0.2</v>
      </c>
      <c r="G176" s="32">
        <v>14.1</v>
      </c>
      <c r="H176" s="29">
        <f>E176*4+F176*9+G176*4</f>
        <v>59.4</v>
      </c>
      <c r="I176" s="66" t="s">
        <v>97</v>
      </c>
    </row>
    <row r="177" spans="1:9" s="11" customFormat="1" ht="24.75" customHeight="1">
      <c r="A177" s="99" t="s">
        <v>35</v>
      </c>
      <c r="B177" s="99"/>
      <c r="C177" s="99"/>
      <c r="D177" s="25">
        <v>40</v>
      </c>
      <c r="E177" s="26">
        <v>0.8</v>
      </c>
      <c r="F177" s="26">
        <v>0.4</v>
      </c>
      <c r="G177" s="26">
        <v>17.6</v>
      </c>
      <c r="H177" s="29">
        <v>77.2</v>
      </c>
      <c r="I177" s="67"/>
    </row>
    <row r="178" spans="1:9" s="11" customFormat="1" ht="24.75" customHeight="1">
      <c r="A178" s="99" t="s">
        <v>28</v>
      </c>
      <c r="B178" s="99"/>
      <c r="C178" s="99"/>
      <c r="D178" s="25">
        <v>40</v>
      </c>
      <c r="E178" s="26">
        <v>0.9</v>
      </c>
      <c r="F178" s="26">
        <v>0.5</v>
      </c>
      <c r="G178" s="26">
        <v>15.1</v>
      </c>
      <c r="H178" s="29">
        <f>E178*4+F178*9+G178*4</f>
        <v>68.5</v>
      </c>
      <c r="I178" s="67"/>
    </row>
    <row r="179" spans="1:9" s="11" customFormat="1" ht="27" customHeight="1">
      <c r="A179" s="94" t="s">
        <v>12</v>
      </c>
      <c r="B179" s="94"/>
      <c r="C179" s="94"/>
      <c r="D179" s="23">
        <f>D180+D181</f>
        <v>350</v>
      </c>
      <c r="E179" s="18">
        <f>E180+E181</f>
        <v>14.4</v>
      </c>
      <c r="F179" s="18">
        <f>F180+F181</f>
        <v>10.5</v>
      </c>
      <c r="G179" s="18">
        <f>G180+G181</f>
        <v>30.4</v>
      </c>
      <c r="H179" s="24">
        <f>H180+H181</f>
        <v>273.7</v>
      </c>
      <c r="I179" s="71"/>
    </row>
    <row r="180" spans="1:9" s="11" customFormat="1" ht="27" customHeight="1">
      <c r="A180" s="100" t="s">
        <v>160</v>
      </c>
      <c r="B180" s="100"/>
      <c r="C180" s="100"/>
      <c r="D180" s="25">
        <v>150</v>
      </c>
      <c r="E180" s="26">
        <v>10.8</v>
      </c>
      <c r="F180" s="26">
        <v>5.5</v>
      </c>
      <c r="G180" s="26">
        <v>22.7</v>
      </c>
      <c r="H180" s="29">
        <f>E180*4+F180*9+G180*4</f>
        <v>183.5</v>
      </c>
      <c r="I180" s="66" t="s">
        <v>159</v>
      </c>
    </row>
    <row r="181" spans="1:9" s="11" customFormat="1" ht="27" customHeight="1">
      <c r="A181" s="57" t="s">
        <v>54</v>
      </c>
      <c r="B181" s="28">
        <v>207</v>
      </c>
      <c r="C181" s="28">
        <v>200</v>
      </c>
      <c r="D181" s="39">
        <v>200</v>
      </c>
      <c r="E181" s="40">
        <v>3.6</v>
      </c>
      <c r="F181" s="40">
        <v>5</v>
      </c>
      <c r="G181" s="40">
        <v>7.7</v>
      </c>
      <c r="H181" s="27">
        <f>E181*4+F181*9+G181*4</f>
        <v>90.2</v>
      </c>
      <c r="I181" s="67" t="s">
        <v>322</v>
      </c>
    </row>
    <row r="182" spans="1:9" s="11" customFormat="1" ht="27" customHeight="1">
      <c r="A182" s="110" t="s">
        <v>37</v>
      </c>
      <c r="B182" s="110"/>
      <c r="C182" s="110"/>
      <c r="D182" s="36">
        <f>D183+D184+D185+D186</f>
        <v>520</v>
      </c>
      <c r="E182" s="38">
        <f>E183+E184+E185+E186++E188</f>
        <v>13.4</v>
      </c>
      <c r="F182" s="38">
        <f>F183+F184+F185+F186++F188</f>
        <v>18.1</v>
      </c>
      <c r="G182" s="38">
        <f>G183+G184+G185+G186++G188</f>
        <v>63.3</v>
      </c>
      <c r="H182" s="38">
        <f>H183+H184+H185+H186++H188</f>
        <v>469.7</v>
      </c>
      <c r="I182" s="68"/>
    </row>
    <row r="183" spans="1:9" s="11" customFormat="1" ht="27" customHeight="1">
      <c r="A183" s="100" t="s">
        <v>164</v>
      </c>
      <c r="B183" s="100"/>
      <c r="C183" s="100"/>
      <c r="D183" s="25">
        <v>150</v>
      </c>
      <c r="E183" s="26">
        <v>5.8</v>
      </c>
      <c r="F183" s="26">
        <v>9.4</v>
      </c>
      <c r="G183" s="26">
        <v>8.4</v>
      </c>
      <c r="H183" s="29">
        <f>E183*4+F183*9+G183*4</f>
        <v>141.4</v>
      </c>
      <c r="I183" s="54" t="s">
        <v>163</v>
      </c>
    </row>
    <row r="184" spans="1:9" s="11" customFormat="1" ht="27" customHeight="1">
      <c r="A184" s="100" t="s">
        <v>301</v>
      </c>
      <c r="B184" s="100"/>
      <c r="C184" s="100"/>
      <c r="D184" s="25">
        <v>70</v>
      </c>
      <c r="E184" s="26">
        <v>6.7</v>
      </c>
      <c r="F184" s="26">
        <v>8.2</v>
      </c>
      <c r="G184" s="26">
        <v>7.7</v>
      </c>
      <c r="H184" s="29">
        <f>E184*4+F184*9+G184*4</f>
        <v>131.4</v>
      </c>
      <c r="I184" s="54" t="s">
        <v>302</v>
      </c>
    </row>
    <row r="185" spans="1:9" s="11" customFormat="1" ht="27" customHeight="1">
      <c r="A185" s="55" t="s">
        <v>56</v>
      </c>
      <c r="B185" s="25">
        <v>200</v>
      </c>
      <c r="C185" s="25">
        <v>200</v>
      </c>
      <c r="D185" s="25">
        <v>200</v>
      </c>
      <c r="E185" s="26">
        <v>0.5</v>
      </c>
      <c r="F185" s="26">
        <v>0</v>
      </c>
      <c r="G185" s="26">
        <v>27</v>
      </c>
      <c r="H185" s="29">
        <f>E185*4+F185*9+G185*4</f>
        <v>110</v>
      </c>
      <c r="I185" s="66" t="s">
        <v>312</v>
      </c>
    </row>
    <row r="186" spans="1:9" s="3" customFormat="1" ht="24.75" customHeight="1">
      <c r="A186" s="100" t="s">
        <v>57</v>
      </c>
      <c r="B186" s="100"/>
      <c r="C186" s="100"/>
      <c r="D186" s="42">
        <v>100</v>
      </c>
      <c r="E186" s="32">
        <v>0.1</v>
      </c>
      <c r="F186" s="32">
        <v>0.4</v>
      </c>
      <c r="G186" s="32">
        <v>16.4</v>
      </c>
      <c r="H186" s="27">
        <f>E186*4+F186*9+G186*4</f>
        <v>69.6</v>
      </c>
      <c r="I186" s="66" t="s">
        <v>58</v>
      </c>
    </row>
    <row r="187" spans="1:9" s="11" customFormat="1" ht="24.75" customHeight="1">
      <c r="A187" s="125" t="s">
        <v>41</v>
      </c>
      <c r="B187" s="125"/>
      <c r="C187" s="125"/>
      <c r="D187" s="13"/>
      <c r="E187" s="14"/>
      <c r="F187" s="14"/>
      <c r="G187" s="14"/>
      <c r="H187" s="15"/>
      <c r="I187" s="73"/>
    </row>
    <row r="188" spans="1:9" s="11" customFormat="1" ht="24.75" customHeight="1">
      <c r="A188" s="99" t="s">
        <v>28</v>
      </c>
      <c r="B188" s="99"/>
      <c r="C188" s="99"/>
      <c r="D188" s="25">
        <v>10</v>
      </c>
      <c r="E188" s="26">
        <v>0.3</v>
      </c>
      <c r="F188" s="26">
        <v>0.1</v>
      </c>
      <c r="G188" s="26">
        <v>3.8</v>
      </c>
      <c r="H188" s="29">
        <f>E188*4+F188*9+G188*4</f>
        <v>17.3</v>
      </c>
      <c r="I188" s="67"/>
    </row>
    <row r="189" spans="1:9" s="11" customFormat="1" ht="24.75" customHeight="1">
      <c r="A189" s="94" t="s">
        <v>27</v>
      </c>
      <c r="B189" s="103"/>
      <c r="C189" s="103"/>
      <c r="D189" s="103"/>
      <c r="E189" s="24">
        <f>E161+E172+E179+E170+E182</f>
        <v>61.199999999999996</v>
      </c>
      <c r="F189" s="24">
        <f>F161+F172+F179+F170+F182</f>
        <v>65.38</v>
      </c>
      <c r="G189" s="24">
        <f>G161+G172+G179+G170+G182</f>
        <v>245.39999999999998</v>
      </c>
      <c r="H189" s="24">
        <f>H161+H172+H179+H170+H182</f>
        <v>1814.52</v>
      </c>
      <c r="I189" s="74"/>
    </row>
    <row r="190" spans="1:9" s="11" customFormat="1" ht="27" customHeight="1">
      <c r="A190" s="118" t="s">
        <v>18</v>
      </c>
      <c r="B190" s="118"/>
      <c r="C190" s="118"/>
      <c r="D190" s="118"/>
      <c r="E190" s="118"/>
      <c r="F190" s="118"/>
      <c r="G190" s="118"/>
      <c r="H190" s="118"/>
      <c r="I190" s="118"/>
    </row>
    <row r="191" spans="1:9" s="11" customFormat="1" ht="27" customHeight="1">
      <c r="A191" s="117" t="s">
        <v>1</v>
      </c>
      <c r="B191" s="98" t="s">
        <v>2</v>
      </c>
      <c r="C191" s="98" t="s">
        <v>3</v>
      </c>
      <c r="D191" s="98" t="s">
        <v>4</v>
      </c>
      <c r="E191" s="98"/>
      <c r="F191" s="98"/>
      <c r="G191" s="98"/>
      <c r="H191" s="98"/>
      <c r="I191" s="102" t="s">
        <v>43</v>
      </c>
    </row>
    <row r="192" spans="1:9" s="11" customFormat="1" ht="27" customHeight="1">
      <c r="A192" s="117"/>
      <c r="B192" s="98"/>
      <c r="C192" s="98"/>
      <c r="D192" s="21" t="s">
        <v>5</v>
      </c>
      <c r="E192" s="43" t="s">
        <v>6</v>
      </c>
      <c r="F192" s="43" t="s">
        <v>7</v>
      </c>
      <c r="G192" s="43" t="s">
        <v>8</v>
      </c>
      <c r="H192" s="21" t="s">
        <v>9</v>
      </c>
      <c r="I192" s="102"/>
    </row>
    <row r="193" spans="1:9" s="11" customFormat="1" ht="27" customHeight="1">
      <c r="A193" s="94" t="s">
        <v>10</v>
      </c>
      <c r="B193" s="94"/>
      <c r="C193" s="94"/>
      <c r="D193" s="23">
        <f>D194+30+D196</f>
        <v>410</v>
      </c>
      <c r="E193" s="18">
        <f>E194+E195+E196+E197</f>
        <v>7.8</v>
      </c>
      <c r="F193" s="18">
        <f>F194+F195+F196+F197</f>
        <v>14</v>
      </c>
      <c r="G193" s="18">
        <f>G194+G195+G196+G197</f>
        <v>53.72</v>
      </c>
      <c r="H193" s="24">
        <f>H194+H195+H196+H197</f>
        <v>372.08</v>
      </c>
      <c r="I193" s="65"/>
    </row>
    <row r="194" spans="1:9" s="11" customFormat="1" ht="27" customHeight="1">
      <c r="A194" s="99" t="s">
        <v>165</v>
      </c>
      <c r="B194" s="115"/>
      <c r="C194" s="115"/>
      <c r="D194" s="25">
        <v>200</v>
      </c>
      <c r="E194" s="26">
        <v>5.5</v>
      </c>
      <c r="F194" s="26">
        <v>6.7</v>
      </c>
      <c r="G194" s="26">
        <v>24.52</v>
      </c>
      <c r="H194" s="27">
        <f>E194*4+F194*9+G194*4</f>
        <v>180.38</v>
      </c>
      <c r="I194" s="66" t="s">
        <v>166</v>
      </c>
    </row>
    <row r="195" spans="1:9" s="11" customFormat="1" ht="27" customHeight="1">
      <c r="A195" s="99" t="s">
        <v>45</v>
      </c>
      <c r="B195" s="99"/>
      <c r="C195" s="99"/>
      <c r="D195" s="56" t="s">
        <v>46</v>
      </c>
      <c r="E195" s="26">
        <v>1.8</v>
      </c>
      <c r="F195" s="26">
        <v>7.1</v>
      </c>
      <c r="G195" s="26">
        <v>9.9</v>
      </c>
      <c r="H195" s="27">
        <f>E195*4+F195*9+G195*4</f>
        <v>110.69999999999999</v>
      </c>
      <c r="I195" s="67" t="s">
        <v>315</v>
      </c>
    </row>
    <row r="196" spans="1:9" s="11" customFormat="1" ht="27" customHeight="1">
      <c r="A196" s="99" t="s">
        <v>106</v>
      </c>
      <c r="B196" s="99"/>
      <c r="C196" s="99"/>
      <c r="D196" s="25">
        <v>180</v>
      </c>
      <c r="E196" s="26">
        <v>0.1</v>
      </c>
      <c r="F196" s="26">
        <v>0</v>
      </c>
      <c r="G196" s="26">
        <v>10.5</v>
      </c>
      <c r="H196" s="29">
        <f>E196*4+F196*9+G196*4</f>
        <v>42.4</v>
      </c>
      <c r="I196" s="67" t="s">
        <v>105</v>
      </c>
    </row>
    <row r="197" spans="1:9" s="11" customFormat="1" ht="27" customHeight="1">
      <c r="A197" s="99" t="s">
        <v>35</v>
      </c>
      <c r="B197" s="99"/>
      <c r="C197" s="99"/>
      <c r="D197" s="25">
        <v>20</v>
      </c>
      <c r="E197" s="26">
        <v>0.4</v>
      </c>
      <c r="F197" s="26">
        <v>0.2</v>
      </c>
      <c r="G197" s="26">
        <v>8.8</v>
      </c>
      <c r="H197" s="29">
        <v>38.6</v>
      </c>
      <c r="I197" s="67"/>
    </row>
    <row r="198" spans="1:9" s="11" customFormat="1" ht="27" customHeight="1">
      <c r="A198" s="104" t="s">
        <v>34</v>
      </c>
      <c r="B198" s="104"/>
      <c r="C198" s="104"/>
      <c r="D198" s="104"/>
      <c r="E198" s="18">
        <f>E199</f>
        <v>0.5</v>
      </c>
      <c r="F198" s="18">
        <f>F199</f>
        <v>0.2</v>
      </c>
      <c r="G198" s="18">
        <f>G199</f>
        <v>21.8</v>
      </c>
      <c r="H198" s="24">
        <f>H199</f>
        <v>91</v>
      </c>
      <c r="I198" s="71"/>
    </row>
    <row r="199" spans="1:9" s="11" customFormat="1" ht="27" customHeight="1">
      <c r="A199" s="55" t="s">
        <v>55</v>
      </c>
      <c r="B199" s="25">
        <v>100</v>
      </c>
      <c r="C199" s="25">
        <v>100</v>
      </c>
      <c r="D199" s="25">
        <v>100</v>
      </c>
      <c r="E199" s="26">
        <v>0.5</v>
      </c>
      <c r="F199" s="26">
        <v>0.2</v>
      </c>
      <c r="G199" s="26">
        <v>21.8</v>
      </c>
      <c r="H199" s="29">
        <f>E199*4+F199*9+G199*4</f>
        <v>91</v>
      </c>
      <c r="I199" s="66" t="s">
        <v>312</v>
      </c>
    </row>
    <row r="200" spans="1:9" s="11" customFormat="1" ht="27" customHeight="1">
      <c r="A200" s="94" t="s">
        <v>11</v>
      </c>
      <c r="B200" s="94"/>
      <c r="C200" s="94"/>
      <c r="D200" s="23">
        <f>D201+185+D205+D206++D207</f>
        <v>645</v>
      </c>
      <c r="E200" s="18">
        <f>E201+E204+E205++E206+E207+E208+E209</f>
        <v>18.166666666666668</v>
      </c>
      <c r="F200" s="18">
        <f>F201+F204+F205++F206+F207+F208+F209</f>
        <v>19</v>
      </c>
      <c r="G200" s="18">
        <f>G201+G204+G205++G206+G207+G208+G209</f>
        <v>100.43333333333334</v>
      </c>
      <c r="H200" s="18">
        <f>H203+H204+H205++H206+H207+H208+H209</f>
        <v>652.1999999999999</v>
      </c>
      <c r="I200" s="71"/>
    </row>
    <row r="201" spans="1:9" s="11" customFormat="1" ht="27" customHeight="1">
      <c r="A201" s="100" t="s">
        <v>251</v>
      </c>
      <c r="B201" s="101"/>
      <c r="C201" s="101"/>
      <c r="D201" s="25">
        <v>50</v>
      </c>
      <c r="E201" s="26">
        <v>0</v>
      </c>
      <c r="F201" s="26">
        <v>0</v>
      </c>
      <c r="G201" s="26">
        <v>2.7</v>
      </c>
      <c r="H201" s="29">
        <f>E201*4+F201*9+G201*4</f>
        <v>10.8</v>
      </c>
      <c r="I201" s="67" t="s">
        <v>294</v>
      </c>
    </row>
    <row r="202" spans="1:9" s="11" customFormat="1" ht="27" customHeight="1">
      <c r="A202" s="107" t="s">
        <v>40</v>
      </c>
      <c r="B202" s="107"/>
      <c r="C202" s="107"/>
      <c r="D202" s="107"/>
      <c r="E202" s="107"/>
      <c r="F202" s="107"/>
      <c r="G202" s="107"/>
      <c r="H202" s="107"/>
      <c r="I202" s="107"/>
    </row>
    <row r="203" spans="1:9" s="11" customFormat="1" ht="27" customHeight="1">
      <c r="A203" s="100" t="s">
        <v>277</v>
      </c>
      <c r="B203" s="101"/>
      <c r="C203" s="101"/>
      <c r="D203" s="25">
        <v>50</v>
      </c>
      <c r="E203" s="26">
        <v>0.8</v>
      </c>
      <c r="F203" s="26">
        <v>0</v>
      </c>
      <c r="G203" s="26">
        <v>3.6</v>
      </c>
      <c r="H203" s="29">
        <f>E203*4+F203*9+G203*4</f>
        <v>17.6</v>
      </c>
      <c r="I203" s="66" t="s">
        <v>280</v>
      </c>
    </row>
    <row r="204" spans="1:9" s="11" customFormat="1" ht="27" customHeight="1">
      <c r="A204" s="88" t="s">
        <v>169</v>
      </c>
      <c r="B204" s="89"/>
      <c r="C204" s="90"/>
      <c r="D204" s="25" t="s">
        <v>167</v>
      </c>
      <c r="E204" s="26">
        <v>1.7</v>
      </c>
      <c r="F204" s="26">
        <v>3.9</v>
      </c>
      <c r="G204" s="26">
        <v>9</v>
      </c>
      <c r="H204" s="29">
        <f>E204*4+F204*9+G204*4</f>
        <v>77.9</v>
      </c>
      <c r="I204" s="67" t="s">
        <v>168</v>
      </c>
    </row>
    <row r="205" spans="1:9" s="11" customFormat="1" ht="27" customHeight="1">
      <c r="A205" s="100" t="s">
        <v>171</v>
      </c>
      <c r="B205" s="116"/>
      <c r="C205" s="116"/>
      <c r="D205" s="25">
        <v>80</v>
      </c>
      <c r="E205" s="26">
        <v>11.2</v>
      </c>
      <c r="F205" s="26">
        <v>11.5</v>
      </c>
      <c r="G205" s="26">
        <v>8.4</v>
      </c>
      <c r="H205" s="29">
        <f>E205*4+F205*9+G205*4</f>
        <v>181.9</v>
      </c>
      <c r="I205" s="66" t="s">
        <v>170</v>
      </c>
    </row>
    <row r="206" spans="1:9" s="11" customFormat="1" ht="27" customHeight="1">
      <c r="A206" s="100" t="s">
        <v>96</v>
      </c>
      <c r="B206" s="100"/>
      <c r="C206" s="100"/>
      <c r="D206" s="25">
        <v>150</v>
      </c>
      <c r="E206" s="26">
        <v>3.466666666666667</v>
      </c>
      <c r="F206" s="26">
        <v>2.8</v>
      </c>
      <c r="G206" s="26">
        <v>36.833333333333336</v>
      </c>
      <c r="H206" s="29">
        <f>E206*4+F206*9+G206*4</f>
        <v>186.4</v>
      </c>
      <c r="I206" s="67" t="s">
        <v>95</v>
      </c>
    </row>
    <row r="207" spans="1:9" s="11" customFormat="1" ht="27" customHeight="1">
      <c r="A207" s="100" t="s">
        <v>74</v>
      </c>
      <c r="B207" s="100"/>
      <c r="C207" s="100"/>
      <c r="D207" s="42">
        <v>180</v>
      </c>
      <c r="E207" s="32">
        <v>0.3</v>
      </c>
      <c r="F207" s="32">
        <v>0</v>
      </c>
      <c r="G207" s="32">
        <v>15.2</v>
      </c>
      <c r="H207" s="27">
        <f>E207*4+F207*9+G207*4</f>
        <v>62</v>
      </c>
      <c r="I207" s="66" t="s">
        <v>75</v>
      </c>
    </row>
    <row r="208" spans="1:9" s="11" customFormat="1" ht="27" customHeight="1">
      <c r="A208" s="99" t="s">
        <v>35</v>
      </c>
      <c r="B208" s="99"/>
      <c r="C208" s="99"/>
      <c r="D208" s="25">
        <v>30</v>
      </c>
      <c r="E208" s="26">
        <v>0.6</v>
      </c>
      <c r="F208" s="26">
        <v>0.3</v>
      </c>
      <c r="G208" s="26">
        <v>13.2</v>
      </c>
      <c r="H208" s="29">
        <v>57.9</v>
      </c>
      <c r="I208" s="67"/>
    </row>
    <row r="209" spans="1:9" s="11" customFormat="1" ht="27" customHeight="1">
      <c r="A209" s="99" t="s">
        <v>28</v>
      </c>
      <c r="B209" s="99"/>
      <c r="C209" s="99"/>
      <c r="D209" s="25">
        <v>40</v>
      </c>
      <c r="E209" s="26">
        <v>0.9</v>
      </c>
      <c r="F209" s="26">
        <v>0.5</v>
      </c>
      <c r="G209" s="26">
        <v>15.1</v>
      </c>
      <c r="H209" s="29">
        <f>E209*4+F209*9+G209*4</f>
        <v>68.5</v>
      </c>
      <c r="I209" s="67"/>
    </row>
    <row r="210" spans="1:9" s="11" customFormat="1" ht="27" customHeight="1">
      <c r="A210" s="94" t="s">
        <v>12</v>
      </c>
      <c r="B210" s="94"/>
      <c r="C210" s="94"/>
      <c r="D210" s="23">
        <f>D211+D212</f>
        <v>250</v>
      </c>
      <c r="E210" s="18">
        <f>E211+E212</f>
        <v>5.9</v>
      </c>
      <c r="F210" s="18">
        <f>F211+F212</f>
        <v>9.3</v>
      </c>
      <c r="G210" s="18">
        <f>G211+G212</f>
        <v>40.6</v>
      </c>
      <c r="H210" s="24">
        <f>H211+H212</f>
        <v>269.7</v>
      </c>
      <c r="I210" s="71"/>
    </row>
    <row r="211" spans="1:9" s="11" customFormat="1" ht="27" customHeight="1">
      <c r="A211" s="100" t="s">
        <v>172</v>
      </c>
      <c r="B211" s="124"/>
      <c r="C211" s="124"/>
      <c r="D211" s="25">
        <v>50</v>
      </c>
      <c r="E211" s="26">
        <v>2.3</v>
      </c>
      <c r="F211" s="26">
        <v>4.3</v>
      </c>
      <c r="G211" s="26">
        <v>25.5</v>
      </c>
      <c r="H211" s="29">
        <f>G211*4+F211*9+E211*4</f>
        <v>149.89999999999998</v>
      </c>
      <c r="I211" s="66" t="s">
        <v>173</v>
      </c>
    </row>
    <row r="212" spans="1:9" s="11" customFormat="1" ht="27" customHeight="1">
      <c r="A212" s="64" t="s">
        <v>54</v>
      </c>
      <c r="B212" s="2">
        <v>207</v>
      </c>
      <c r="C212" s="2">
        <v>200</v>
      </c>
      <c r="D212" s="83">
        <v>200</v>
      </c>
      <c r="E212" s="84">
        <v>3.6</v>
      </c>
      <c r="F212" s="84">
        <v>5</v>
      </c>
      <c r="G212" s="84">
        <v>15.1</v>
      </c>
      <c r="H212" s="62">
        <f>E212*4+F212*9+G212*4</f>
        <v>119.8</v>
      </c>
      <c r="I212" s="75" t="s">
        <v>322</v>
      </c>
    </row>
    <row r="213" spans="1:9" s="11" customFormat="1" ht="27" customHeight="1">
      <c r="A213" s="110" t="s">
        <v>37</v>
      </c>
      <c r="B213" s="110"/>
      <c r="C213" s="110"/>
      <c r="D213" s="36">
        <f>D214+D215+D216+D217</f>
        <v>530</v>
      </c>
      <c r="E213" s="41">
        <f>E214+E215+E216+E217++E219</f>
        <v>14.999999999999998</v>
      </c>
      <c r="F213" s="41">
        <f>F214+F215+F216+F217++F219</f>
        <v>18.7</v>
      </c>
      <c r="G213" s="41">
        <f>G214+G215+G216+G217++G219</f>
        <v>53.64999999999999</v>
      </c>
      <c r="H213" s="41">
        <f>H214+H215+H216+H217++H219</f>
        <v>442.9</v>
      </c>
      <c r="I213" s="72"/>
    </row>
    <row r="214" spans="1:9" s="11" customFormat="1" ht="27" customHeight="1">
      <c r="A214" s="100" t="s">
        <v>286</v>
      </c>
      <c r="B214" s="100"/>
      <c r="C214" s="100"/>
      <c r="D214" s="25">
        <v>80</v>
      </c>
      <c r="E214" s="26">
        <v>10.2</v>
      </c>
      <c r="F214" s="26">
        <v>12.2</v>
      </c>
      <c r="G214" s="26">
        <v>6.1</v>
      </c>
      <c r="H214" s="29">
        <f>E214*4+F214*9+G214*4</f>
        <v>175</v>
      </c>
      <c r="I214" s="66" t="s">
        <v>287</v>
      </c>
    </row>
    <row r="215" spans="1:9" s="11" customFormat="1" ht="27" customHeight="1">
      <c r="A215" s="100" t="s">
        <v>175</v>
      </c>
      <c r="B215" s="100"/>
      <c r="C215" s="100"/>
      <c r="D215" s="42">
        <v>150</v>
      </c>
      <c r="E215" s="32">
        <v>2.7</v>
      </c>
      <c r="F215" s="32">
        <v>3.7</v>
      </c>
      <c r="G215" s="32">
        <v>16.95</v>
      </c>
      <c r="H215" s="29">
        <f>G215*4+F215*9+E215*4</f>
        <v>111.89999999999999</v>
      </c>
      <c r="I215" s="76" t="s">
        <v>174</v>
      </c>
    </row>
    <row r="216" spans="1:9" s="3" customFormat="1" ht="27" customHeight="1">
      <c r="A216" s="99" t="s">
        <v>296</v>
      </c>
      <c r="B216" s="99"/>
      <c r="C216" s="99"/>
      <c r="D216" s="25">
        <v>200</v>
      </c>
      <c r="E216" s="26">
        <v>1.7</v>
      </c>
      <c r="F216" s="26">
        <v>2.3</v>
      </c>
      <c r="G216" s="26">
        <v>14.3</v>
      </c>
      <c r="H216" s="29">
        <f>G216*4+F216*9+E216*4</f>
        <v>84.7</v>
      </c>
      <c r="I216" s="66" t="s">
        <v>295</v>
      </c>
    </row>
    <row r="217" spans="1:9" s="11" customFormat="1" ht="27" customHeight="1">
      <c r="A217" s="100" t="s">
        <v>57</v>
      </c>
      <c r="B217" s="100"/>
      <c r="C217" s="100"/>
      <c r="D217" s="42">
        <v>100</v>
      </c>
      <c r="E217" s="32">
        <v>0.1</v>
      </c>
      <c r="F217" s="32">
        <v>0.4</v>
      </c>
      <c r="G217" s="32">
        <v>12.5</v>
      </c>
      <c r="H217" s="27">
        <f>E217*4+F217*9+G217*4</f>
        <v>54</v>
      </c>
      <c r="I217" s="66" t="s">
        <v>58</v>
      </c>
    </row>
    <row r="218" spans="1:9" s="11" customFormat="1" ht="27" customHeight="1">
      <c r="A218" s="125" t="s">
        <v>41</v>
      </c>
      <c r="B218" s="125"/>
      <c r="C218" s="125"/>
      <c r="D218" s="13"/>
      <c r="E218" s="14"/>
      <c r="F218" s="14"/>
      <c r="G218" s="14"/>
      <c r="H218" s="15"/>
      <c r="I218" s="73"/>
    </row>
    <row r="219" spans="1:9" s="11" customFormat="1" ht="27" customHeight="1">
      <c r="A219" s="99" t="s">
        <v>28</v>
      </c>
      <c r="B219" s="99"/>
      <c r="C219" s="99"/>
      <c r="D219" s="25">
        <v>10</v>
      </c>
      <c r="E219" s="26">
        <v>0.3</v>
      </c>
      <c r="F219" s="26">
        <v>0.1</v>
      </c>
      <c r="G219" s="26">
        <v>3.8</v>
      </c>
      <c r="H219" s="29">
        <f>E219*4+F219*9+G219*4</f>
        <v>17.3</v>
      </c>
      <c r="I219" s="67"/>
    </row>
    <row r="220" spans="1:9" s="11" customFormat="1" ht="27" customHeight="1">
      <c r="A220" s="94" t="s">
        <v>27</v>
      </c>
      <c r="B220" s="103"/>
      <c r="C220" s="103"/>
      <c r="D220" s="103"/>
      <c r="E220" s="24">
        <f>E193+E200+E210+E198+E213</f>
        <v>47.36666666666667</v>
      </c>
      <c r="F220" s="24">
        <f>F193+F200+F210+F198+F213</f>
        <v>61.2</v>
      </c>
      <c r="G220" s="24">
        <f>G193+G200+G210+G198+G213</f>
        <v>270.2033333333333</v>
      </c>
      <c r="H220" s="24">
        <f>H193+H200+H210+H198+H213</f>
        <v>1827.88</v>
      </c>
      <c r="I220" s="74"/>
    </row>
    <row r="221" spans="1:9" s="11" customFormat="1" ht="27" customHeight="1">
      <c r="A221" s="118" t="s">
        <v>19</v>
      </c>
      <c r="B221" s="118"/>
      <c r="C221" s="118"/>
      <c r="D221" s="118"/>
      <c r="E221" s="118"/>
      <c r="F221" s="118"/>
      <c r="G221" s="118"/>
      <c r="H221" s="118"/>
      <c r="I221" s="118"/>
    </row>
    <row r="222" spans="1:9" s="11" customFormat="1" ht="27" customHeight="1">
      <c r="A222" s="117" t="s">
        <v>1</v>
      </c>
      <c r="B222" s="98" t="s">
        <v>2</v>
      </c>
      <c r="C222" s="98" t="s">
        <v>3</v>
      </c>
      <c r="D222" s="98" t="s">
        <v>4</v>
      </c>
      <c r="E222" s="98"/>
      <c r="F222" s="98"/>
      <c r="G222" s="98"/>
      <c r="H222" s="98"/>
      <c r="I222" s="102" t="s">
        <v>43</v>
      </c>
    </row>
    <row r="223" spans="1:9" s="11" customFormat="1" ht="27" customHeight="1">
      <c r="A223" s="117"/>
      <c r="B223" s="98"/>
      <c r="C223" s="98"/>
      <c r="D223" s="21" t="s">
        <v>5</v>
      </c>
      <c r="E223" s="43" t="s">
        <v>6</v>
      </c>
      <c r="F223" s="43" t="s">
        <v>7</v>
      </c>
      <c r="G223" s="43" t="s">
        <v>8</v>
      </c>
      <c r="H223" s="21" t="s">
        <v>9</v>
      </c>
      <c r="I223" s="102"/>
    </row>
    <row r="224" spans="1:9" s="11" customFormat="1" ht="27" customHeight="1">
      <c r="A224" s="94" t="s">
        <v>10</v>
      </c>
      <c r="B224" s="94"/>
      <c r="C224" s="94"/>
      <c r="D224" s="24">
        <f>D225+40+D227</f>
        <v>400</v>
      </c>
      <c r="E224" s="18">
        <f>E225+E226+E227</f>
        <v>19.599999999999998</v>
      </c>
      <c r="F224" s="18">
        <f>F225+F226+F227</f>
        <v>15.5</v>
      </c>
      <c r="G224" s="18">
        <f>G225+G226+G227</f>
        <v>40.2</v>
      </c>
      <c r="H224" s="18">
        <f>H225+H226+H227</f>
        <v>378.7</v>
      </c>
      <c r="I224" s="71"/>
    </row>
    <row r="225" spans="1:9" s="11" customFormat="1" ht="27" customHeight="1">
      <c r="A225" s="100" t="s">
        <v>85</v>
      </c>
      <c r="B225" s="100"/>
      <c r="C225" s="100"/>
      <c r="D225" s="25">
        <v>160</v>
      </c>
      <c r="E225" s="26">
        <v>12.2</v>
      </c>
      <c r="F225" s="26">
        <v>9.2</v>
      </c>
      <c r="G225" s="26">
        <v>14.4</v>
      </c>
      <c r="H225" s="29">
        <f>E225*4+F225*9+G225*4</f>
        <v>189.2</v>
      </c>
      <c r="I225" s="66" t="s">
        <v>84</v>
      </c>
    </row>
    <row r="226" spans="1:9" s="11" customFormat="1" ht="27" customHeight="1">
      <c r="A226" s="120" t="s">
        <v>60</v>
      </c>
      <c r="B226" s="120"/>
      <c r="C226" s="120"/>
      <c r="D226" s="58" t="s">
        <v>62</v>
      </c>
      <c r="E226" s="32">
        <v>4.2</v>
      </c>
      <c r="F226" s="32">
        <v>3.6</v>
      </c>
      <c r="G226" s="32">
        <v>9.9</v>
      </c>
      <c r="H226" s="29">
        <f>E226*4+F226*9+G226*4</f>
        <v>88.80000000000001</v>
      </c>
      <c r="I226" s="67" t="s">
        <v>327</v>
      </c>
    </row>
    <row r="227" spans="1:9" s="11" customFormat="1" ht="27" customHeight="1">
      <c r="A227" s="99" t="s">
        <v>67</v>
      </c>
      <c r="B227" s="99"/>
      <c r="C227" s="99"/>
      <c r="D227" s="25">
        <v>200</v>
      </c>
      <c r="E227" s="26">
        <v>3.2</v>
      </c>
      <c r="F227" s="26">
        <v>2.7</v>
      </c>
      <c r="G227" s="26">
        <v>15.9</v>
      </c>
      <c r="H227" s="29">
        <f>G227*4+F227*9+E227*4</f>
        <v>100.7</v>
      </c>
      <c r="I227" s="66" t="s">
        <v>68</v>
      </c>
    </row>
    <row r="228" spans="1:9" s="11" customFormat="1" ht="27" customHeight="1">
      <c r="A228" s="104" t="s">
        <v>34</v>
      </c>
      <c r="B228" s="104"/>
      <c r="C228" s="104"/>
      <c r="D228" s="104"/>
      <c r="E228" s="18">
        <f>E229</f>
        <v>0.2</v>
      </c>
      <c r="F228" s="18">
        <f>F229</f>
        <v>0.02</v>
      </c>
      <c r="G228" s="18">
        <f>G229</f>
        <v>21.7</v>
      </c>
      <c r="H228" s="24">
        <f>H229</f>
        <v>87.78</v>
      </c>
      <c r="I228" s="71"/>
    </row>
    <row r="229" spans="1:9" s="11" customFormat="1" ht="27" customHeight="1">
      <c r="A229" s="99" t="s">
        <v>100</v>
      </c>
      <c r="B229" s="111"/>
      <c r="C229" s="111"/>
      <c r="D229" s="42">
        <v>100</v>
      </c>
      <c r="E229" s="26">
        <v>0.2</v>
      </c>
      <c r="F229" s="26">
        <v>0.02</v>
      </c>
      <c r="G229" s="26">
        <v>21.7</v>
      </c>
      <c r="H229" s="29">
        <f>E229*4+F229*9+G229*4</f>
        <v>87.78</v>
      </c>
      <c r="I229" s="67" t="s">
        <v>99</v>
      </c>
    </row>
    <row r="230" spans="1:9" s="11" customFormat="1" ht="27" customHeight="1">
      <c r="A230" s="94" t="s">
        <v>11</v>
      </c>
      <c r="B230" s="94"/>
      <c r="C230" s="94"/>
      <c r="D230" s="23">
        <f>D231+195+D235+D236+D237</f>
        <v>655</v>
      </c>
      <c r="E230" s="18">
        <f>E231+E234+E235+E236+E237+E238+E239</f>
        <v>22.175</v>
      </c>
      <c r="F230" s="18">
        <f>F231+F234+F235+F236+F237+F238+F239</f>
        <v>19.500000000000004</v>
      </c>
      <c r="G230" s="18">
        <f>G231+G234+G235+G236+G237+G238+G239</f>
        <v>91.99999999999999</v>
      </c>
      <c r="H230" s="24">
        <f>H231+H234+H235+H236+H237+H238+H239</f>
        <v>632.2</v>
      </c>
      <c r="I230" s="71"/>
    </row>
    <row r="231" spans="1:9" s="11" customFormat="1" ht="27" customHeight="1">
      <c r="A231" s="100" t="s">
        <v>177</v>
      </c>
      <c r="B231" s="101"/>
      <c r="C231" s="101"/>
      <c r="D231" s="25">
        <v>50</v>
      </c>
      <c r="E231" s="26">
        <v>0.875</v>
      </c>
      <c r="F231" s="26">
        <v>4.1</v>
      </c>
      <c r="G231" s="26">
        <v>3.4</v>
      </c>
      <c r="H231" s="29">
        <f>E231*4+F231*9+G231*4</f>
        <v>54</v>
      </c>
      <c r="I231" s="66" t="s">
        <v>176</v>
      </c>
    </row>
    <row r="232" spans="1:9" s="3" customFormat="1" ht="27" customHeight="1">
      <c r="A232" s="107" t="s">
        <v>40</v>
      </c>
      <c r="B232" s="107"/>
      <c r="C232" s="107"/>
      <c r="D232" s="107"/>
      <c r="E232" s="107"/>
      <c r="F232" s="107"/>
      <c r="G232" s="107"/>
      <c r="H232" s="107"/>
      <c r="I232" s="107"/>
    </row>
    <row r="233" spans="1:9" s="11" customFormat="1" ht="27" customHeight="1">
      <c r="A233" s="100" t="s">
        <v>341</v>
      </c>
      <c r="B233" s="100"/>
      <c r="C233" s="100"/>
      <c r="D233" s="7">
        <v>50</v>
      </c>
      <c r="E233" s="4">
        <v>0.5</v>
      </c>
      <c r="F233" s="4">
        <v>4</v>
      </c>
      <c r="G233" s="4">
        <v>2.7</v>
      </c>
      <c r="H233" s="62">
        <f>E233*4+F233*9+G233*4</f>
        <v>48.8</v>
      </c>
      <c r="I233" s="66" t="s">
        <v>340</v>
      </c>
    </row>
    <row r="234" spans="1:9" s="11" customFormat="1" ht="27" customHeight="1">
      <c r="A234" s="114" t="s">
        <v>330</v>
      </c>
      <c r="B234" s="101"/>
      <c r="C234" s="101"/>
      <c r="D234" s="42" t="s">
        <v>47</v>
      </c>
      <c r="E234" s="32">
        <v>4.2</v>
      </c>
      <c r="F234" s="32">
        <v>3.9</v>
      </c>
      <c r="G234" s="32">
        <v>11.2</v>
      </c>
      <c r="H234" s="27">
        <f>E234*4+F234*9+G234*4</f>
        <v>96.7</v>
      </c>
      <c r="I234" s="66" t="s">
        <v>178</v>
      </c>
    </row>
    <row r="235" spans="1:9" s="11" customFormat="1" ht="27" customHeight="1">
      <c r="A235" s="114" t="s">
        <v>162</v>
      </c>
      <c r="B235" s="114"/>
      <c r="C235" s="114"/>
      <c r="D235" s="42">
        <v>80</v>
      </c>
      <c r="E235" s="32">
        <v>12.5</v>
      </c>
      <c r="F235" s="32">
        <v>6.2</v>
      </c>
      <c r="G235" s="32">
        <v>12.2</v>
      </c>
      <c r="H235" s="29">
        <f>E235*4+F235*9+G235*4</f>
        <v>154.60000000000002</v>
      </c>
      <c r="I235" s="66" t="s">
        <v>161</v>
      </c>
    </row>
    <row r="236" spans="1:9" s="11" customFormat="1" ht="27" customHeight="1">
      <c r="A236" s="112" t="s">
        <v>359</v>
      </c>
      <c r="B236" s="112"/>
      <c r="C236" s="112"/>
      <c r="D236" s="7">
        <v>150</v>
      </c>
      <c r="E236" s="6">
        <v>3</v>
      </c>
      <c r="F236" s="6">
        <v>4.4</v>
      </c>
      <c r="G236" s="6">
        <v>18.9</v>
      </c>
      <c r="H236" s="60">
        <f>E236*4+F236*9+G236*4</f>
        <v>127.19999999999999</v>
      </c>
      <c r="I236" s="66" t="s">
        <v>135</v>
      </c>
    </row>
    <row r="237" spans="1:9" s="11" customFormat="1" ht="27" customHeight="1">
      <c r="A237" s="100" t="s">
        <v>137</v>
      </c>
      <c r="B237" s="100"/>
      <c r="C237" s="100"/>
      <c r="D237" s="25">
        <v>180</v>
      </c>
      <c r="E237" s="26">
        <v>0.1</v>
      </c>
      <c r="F237" s="26">
        <v>0.1</v>
      </c>
      <c r="G237" s="26">
        <v>18</v>
      </c>
      <c r="H237" s="35">
        <f>G237*4+F237*9+E237*4</f>
        <v>73.30000000000001</v>
      </c>
      <c r="I237" s="67" t="s">
        <v>136</v>
      </c>
    </row>
    <row r="238" spans="1:9" s="11" customFormat="1" ht="27" customHeight="1">
      <c r="A238" s="99" t="s">
        <v>35</v>
      </c>
      <c r="B238" s="99"/>
      <c r="C238" s="99"/>
      <c r="D238" s="25">
        <v>30</v>
      </c>
      <c r="E238" s="26">
        <v>0.6</v>
      </c>
      <c r="F238" s="26">
        <v>0.3</v>
      </c>
      <c r="G238" s="26">
        <v>13.2</v>
      </c>
      <c r="H238" s="29">
        <v>57.9</v>
      </c>
      <c r="I238" s="67"/>
    </row>
    <row r="239" spans="1:9" s="11" customFormat="1" ht="27" customHeight="1">
      <c r="A239" s="99" t="s">
        <v>28</v>
      </c>
      <c r="B239" s="99"/>
      <c r="C239" s="99"/>
      <c r="D239" s="25">
        <v>40</v>
      </c>
      <c r="E239" s="26">
        <v>0.9</v>
      </c>
      <c r="F239" s="26">
        <v>0.5</v>
      </c>
      <c r="G239" s="26">
        <v>15.1</v>
      </c>
      <c r="H239" s="29">
        <f>E239*4+F239*9+G239*4</f>
        <v>68.5</v>
      </c>
      <c r="I239" s="67"/>
    </row>
    <row r="240" spans="1:9" s="11" customFormat="1" ht="27" customHeight="1">
      <c r="A240" s="94" t="s">
        <v>12</v>
      </c>
      <c r="B240" s="94"/>
      <c r="C240" s="94"/>
      <c r="D240" s="24">
        <f>D241+D242</f>
        <v>250</v>
      </c>
      <c r="E240" s="18">
        <f>E241+E242</f>
        <v>7.5</v>
      </c>
      <c r="F240" s="18">
        <f>F241+F242</f>
        <v>11.600000000000001</v>
      </c>
      <c r="G240" s="18">
        <f>G241+G242</f>
        <v>31.9</v>
      </c>
      <c r="H240" s="24">
        <f>H241+H242</f>
        <v>262</v>
      </c>
      <c r="I240" s="71"/>
    </row>
    <row r="241" spans="1:9" s="11" customFormat="1" ht="27" customHeight="1">
      <c r="A241" s="100" t="s">
        <v>39</v>
      </c>
      <c r="B241" s="100"/>
      <c r="C241" s="100"/>
      <c r="D241" s="25">
        <v>50</v>
      </c>
      <c r="E241" s="26">
        <v>1.7</v>
      </c>
      <c r="F241" s="26">
        <v>5.2</v>
      </c>
      <c r="G241" s="26">
        <v>22.5</v>
      </c>
      <c r="H241" s="29">
        <f>E241*4+F241*9+G241*4</f>
        <v>143.6</v>
      </c>
      <c r="I241" s="66"/>
    </row>
    <row r="242" spans="1:9" s="11" customFormat="1" ht="27" customHeight="1">
      <c r="A242" s="30" t="s">
        <v>193</v>
      </c>
      <c r="B242" s="33">
        <v>210</v>
      </c>
      <c r="C242" s="28">
        <v>200</v>
      </c>
      <c r="D242" s="39">
        <v>200</v>
      </c>
      <c r="E242" s="40">
        <v>5.8</v>
      </c>
      <c r="F242" s="40">
        <v>6.4</v>
      </c>
      <c r="G242" s="40">
        <v>9.4</v>
      </c>
      <c r="H242" s="29">
        <f>E242*4+F242*9+G242*4</f>
        <v>118.4</v>
      </c>
      <c r="I242" s="66" t="s">
        <v>179</v>
      </c>
    </row>
    <row r="243" spans="1:9" s="11" customFormat="1" ht="27" customHeight="1">
      <c r="A243" s="110" t="s">
        <v>37</v>
      </c>
      <c r="B243" s="110"/>
      <c r="C243" s="110"/>
      <c r="D243" s="36">
        <f>D244+D245+D246</f>
        <v>460</v>
      </c>
      <c r="E243" s="41">
        <f>E244+E245+E246+E249+E248</f>
        <v>8.399999999999999</v>
      </c>
      <c r="F243" s="41">
        <f>F244+F245+F246+F249+F248</f>
        <v>7.31</v>
      </c>
      <c r="G243" s="41">
        <f>G244+G245+G246+G249+G248</f>
        <v>87.10000000000001</v>
      </c>
      <c r="H243" s="41">
        <f>H244+H245+H246+H249+H248</f>
        <v>447.7900000000001</v>
      </c>
      <c r="I243" s="72"/>
    </row>
    <row r="244" spans="1:9" s="11" customFormat="1" ht="27" customHeight="1">
      <c r="A244" s="129" t="s">
        <v>343</v>
      </c>
      <c r="B244" s="129"/>
      <c r="C244" s="129"/>
      <c r="D244" s="85">
        <v>160</v>
      </c>
      <c r="E244" s="6">
        <v>7.1</v>
      </c>
      <c r="F244" s="6">
        <v>6.41</v>
      </c>
      <c r="G244" s="6">
        <v>27</v>
      </c>
      <c r="H244" s="1">
        <f>E244*4+F244*9+G244*4</f>
        <v>194.09</v>
      </c>
      <c r="I244" s="86" t="s">
        <v>342</v>
      </c>
    </row>
    <row r="245" spans="1:9" s="11" customFormat="1" ht="27" customHeight="1">
      <c r="A245" s="55" t="s">
        <v>55</v>
      </c>
      <c r="B245" s="25">
        <v>200</v>
      </c>
      <c r="C245" s="25">
        <v>200</v>
      </c>
      <c r="D245" s="25">
        <v>200</v>
      </c>
      <c r="E245" s="26">
        <v>0.7</v>
      </c>
      <c r="F245" s="26">
        <v>0.3</v>
      </c>
      <c r="G245" s="26">
        <v>35.5</v>
      </c>
      <c r="H245" s="1">
        <f>E245*4+F245*9+G245*4</f>
        <v>147.5</v>
      </c>
      <c r="I245" s="66" t="s">
        <v>312</v>
      </c>
    </row>
    <row r="246" spans="1:9" s="11" customFormat="1" ht="27" customHeight="1">
      <c r="A246" s="100" t="s">
        <v>57</v>
      </c>
      <c r="B246" s="100"/>
      <c r="C246" s="100"/>
      <c r="D246" s="42">
        <v>100</v>
      </c>
      <c r="E246" s="32">
        <v>0.1</v>
      </c>
      <c r="F246" s="32">
        <v>0.4</v>
      </c>
      <c r="G246" s="32">
        <v>16.4</v>
      </c>
      <c r="H246" s="27">
        <f>E246*4+F246*9+G246*4</f>
        <v>69.6</v>
      </c>
      <c r="I246" s="66" t="s">
        <v>58</v>
      </c>
    </row>
    <row r="247" spans="1:9" s="3" customFormat="1" ht="27" customHeight="1">
      <c r="A247" s="125" t="s">
        <v>41</v>
      </c>
      <c r="B247" s="125"/>
      <c r="C247" s="125"/>
      <c r="D247" s="13"/>
      <c r="E247" s="14"/>
      <c r="F247" s="14"/>
      <c r="G247" s="14"/>
      <c r="H247" s="15"/>
      <c r="I247" s="73"/>
    </row>
    <row r="248" spans="1:9" s="11" customFormat="1" ht="27" customHeight="1">
      <c r="A248" s="99" t="s">
        <v>35</v>
      </c>
      <c r="B248" s="99"/>
      <c r="C248" s="99"/>
      <c r="D248" s="25">
        <v>10</v>
      </c>
      <c r="E248" s="26">
        <v>0.19999999999999998</v>
      </c>
      <c r="F248" s="26">
        <v>0.09999999999999999</v>
      </c>
      <c r="G248" s="26">
        <v>4.3999999999999995</v>
      </c>
      <c r="H248" s="29">
        <v>19.3</v>
      </c>
      <c r="I248" s="67"/>
    </row>
    <row r="249" spans="1:9" s="11" customFormat="1" ht="27" customHeight="1">
      <c r="A249" s="99" t="s">
        <v>28</v>
      </c>
      <c r="B249" s="99"/>
      <c r="C249" s="99"/>
      <c r="D249" s="25">
        <v>10</v>
      </c>
      <c r="E249" s="26">
        <v>0.3</v>
      </c>
      <c r="F249" s="26">
        <v>0.1</v>
      </c>
      <c r="G249" s="26">
        <v>3.8</v>
      </c>
      <c r="H249" s="29">
        <f>E249*4+F249*9+G249*4</f>
        <v>17.3</v>
      </c>
      <c r="I249" s="67"/>
    </row>
    <row r="250" spans="1:9" s="11" customFormat="1" ht="27" customHeight="1">
      <c r="A250" s="94" t="s">
        <v>27</v>
      </c>
      <c r="B250" s="103"/>
      <c r="C250" s="103"/>
      <c r="D250" s="103"/>
      <c r="E250" s="24">
        <f>E224+E230+E228+E240+E243</f>
        <v>57.875</v>
      </c>
      <c r="F250" s="24">
        <f>F224+F230+F228+F240+F243</f>
        <v>53.93000000000001</v>
      </c>
      <c r="G250" s="24">
        <f>G224+G230+G228+G240+G243</f>
        <v>272.9</v>
      </c>
      <c r="H250" s="24">
        <f>H224+H230+H228+H240+H243</f>
        <v>1808.4700000000003</v>
      </c>
      <c r="I250" s="74"/>
    </row>
    <row r="251" spans="1:9" s="11" customFormat="1" ht="27" customHeight="1">
      <c r="A251" s="118" t="s">
        <v>20</v>
      </c>
      <c r="B251" s="118"/>
      <c r="C251" s="118"/>
      <c r="D251" s="118"/>
      <c r="E251" s="118"/>
      <c r="F251" s="118"/>
      <c r="G251" s="118"/>
      <c r="H251" s="118"/>
      <c r="I251" s="118"/>
    </row>
    <row r="252" spans="1:9" s="11" customFormat="1" ht="27" customHeight="1">
      <c r="A252" s="117" t="s">
        <v>1</v>
      </c>
      <c r="B252" s="98" t="s">
        <v>2</v>
      </c>
      <c r="C252" s="98" t="s">
        <v>3</v>
      </c>
      <c r="D252" s="98" t="s">
        <v>4</v>
      </c>
      <c r="E252" s="98"/>
      <c r="F252" s="98"/>
      <c r="G252" s="98"/>
      <c r="H252" s="98"/>
      <c r="I252" s="102" t="s">
        <v>43</v>
      </c>
    </row>
    <row r="253" spans="1:9" s="11" customFormat="1" ht="27" customHeight="1">
      <c r="A253" s="117"/>
      <c r="B253" s="98"/>
      <c r="C253" s="98"/>
      <c r="D253" s="21" t="s">
        <v>5</v>
      </c>
      <c r="E253" s="43" t="s">
        <v>6</v>
      </c>
      <c r="F253" s="43" t="s">
        <v>7</v>
      </c>
      <c r="G253" s="43" t="s">
        <v>8</v>
      </c>
      <c r="H253" s="21" t="s">
        <v>9</v>
      </c>
      <c r="I253" s="102"/>
    </row>
    <row r="254" spans="1:9" s="11" customFormat="1" ht="27" customHeight="1">
      <c r="A254" s="94" t="s">
        <v>10</v>
      </c>
      <c r="B254" s="94"/>
      <c r="C254" s="94"/>
      <c r="D254" s="23">
        <f>D255+40+D257</f>
        <v>440</v>
      </c>
      <c r="E254" s="18">
        <f>E255+E256+E257</f>
        <v>8.399999999999999</v>
      </c>
      <c r="F254" s="18">
        <f>F255+F256+F257</f>
        <v>8.6</v>
      </c>
      <c r="G254" s="18">
        <f>G255+G256+G257</f>
        <v>63.3</v>
      </c>
      <c r="H254" s="18">
        <f>H255+H256+H257</f>
        <v>364.2</v>
      </c>
      <c r="I254" s="71"/>
    </row>
    <row r="255" spans="1:9" s="11" customFormat="1" ht="27" customHeight="1">
      <c r="A255" s="99" t="s">
        <v>180</v>
      </c>
      <c r="B255" s="99"/>
      <c r="C255" s="99"/>
      <c r="D255" s="25">
        <v>200</v>
      </c>
      <c r="E255" s="26">
        <v>5.1</v>
      </c>
      <c r="F255" s="26">
        <v>7.1</v>
      </c>
      <c r="G255" s="26">
        <v>28</v>
      </c>
      <c r="H255" s="27">
        <f>E255*4+F255*9+G255*4</f>
        <v>196.3</v>
      </c>
      <c r="I255" s="67" t="s">
        <v>127</v>
      </c>
    </row>
    <row r="256" spans="1:9" s="11" customFormat="1" ht="27" customHeight="1">
      <c r="A256" s="99" t="s">
        <v>63</v>
      </c>
      <c r="B256" s="99"/>
      <c r="C256" s="99"/>
      <c r="D256" s="56" t="s">
        <v>62</v>
      </c>
      <c r="E256" s="26">
        <v>1.8</v>
      </c>
      <c r="F256" s="26">
        <v>0.2</v>
      </c>
      <c r="G256" s="26">
        <v>24.4</v>
      </c>
      <c r="H256" s="29">
        <f>E256*4+F256*9+G256*4</f>
        <v>106.6</v>
      </c>
      <c r="I256" s="67" t="s">
        <v>326</v>
      </c>
    </row>
    <row r="257" spans="1:9" s="11" customFormat="1" ht="27" customHeight="1">
      <c r="A257" s="99" t="s">
        <v>87</v>
      </c>
      <c r="B257" s="99"/>
      <c r="C257" s="99"/>
      <c r="D257" s="25">
        <v>200</v>
      </c>
      <c r="E257" s="26">
        <v>1.5</v>
      </c>
      <c r="F257" s="26">
        <v>1.3</v>
      </c>
      <c r="G257" s="26">
        <v>10.9</v>
      </c>
      <c r="H257" s="27">
        <f>E257*4+F257*9+G257*4</f>
        <v>61.300000000000004</v>
      </c>
      <c r="I257" s="66" t="s">
        <v>86</v>
      </c>
    </row>
    <row r="258" spans="1:9" s="11" customFormat="1" ht="27" customHeight="1">
      <c r="A258" s="104" t="s">
        <v>34</v>
      </c>
      <c r="B258" s="104"/>
      <c r="C258" s="104"/>
      <c r="D258" s="104"/>
      <c r="E258" s="18">
        <f>E259</f>
        <v>0.5</v>
      </c>
      <c r="F258" s="18">
        <f>F259</f>
        <v>0.2</v>
      </c>
      <c r="G258" s="18">
        <f>G259</f>
        <v>21.8</v>
      </c>
      <c r="H258" s="18">
        <f>H259</f>
        <v>91</v>
      </c>
      <c r="I258" s="71"/>
    </row>
    <row r="259" spans="1:9" s="11" customFormat="1" ht="27" customHeight="1">
      <c r="A259" s="55" t="s">
        <v>55</v>
      </c>
      <c r="B259" s="25">
        <v>100</v>
      </c>
      <c r="C259" s="25">
        <v>100</v>
      </c>
      <c r="D259" s="25">
        <v>100</v>
      </c>
      <c r="E259" s="26">
        <v>0.5</v>
      </c>
      <c r="F259" s="26">
        <v>0.2</v>
      </c>
      <c r="G259" s="26">
        <v>21.8</v>
      </c>
      <c r="H259" s="29">
        <f>E259*4+F259*9+G259*4</f>
        <v>91</v>
      </c>
      <c r="I259" s="66" t="s">
        <v>312</v>
      </c>
    </row>
    <row r="260" spans="1:9" s="11" customFormat="1" ht="27" customHeight="1">
      <c r="A260" s="94" t="s">
        <v>11</v>
      </c>
      <c r="B260" s="94"/>
      <c r="C260" s="94"/>
      <c r="D260" s="24">
        <f>D261+195+D263+D264+D265</f>
        <v>635</v>
      </c>
      <c r="E260" s="18">
        <f>E261+E262+E263+E264+E265+E266+E267</f>
        <v>21.2</v>
      </c>
      <c r="F260" s="18">
        <f>F261+F262+F263+F264+F265+F266+F267</f>
        <v>22.400000000000002</v>
      </c>
      <c r="G260" s="18">
        <f>G261+G262+G263+G264+G265+G266+G267</f>
        <v>88.39999999999999</v>
      </c>
      <c r="H260" s="18">
        <f>H261+H262+H263+H264+H265+H266+H267</f>
        <v>640</v>
      </c>
      <c r="I260" s="71"/>
    </row>
    <row r="261" spans="1:9" s="11" customFormat="1" ht="27" customHeight="1">
      <c r="A261" s="100" t="s">
        <v>184</v>
      </c>
      <c r="B261" s="100"/>
      <c r="C261" s="100"/>
      <c r="D261" s="25">
        <v>50</v>
      </c>
      <c r="E261" s="26">
        <v>0.8</v>
      </c>
      <c r="F261" s="26">
        <v>4</v>
      </c>
      <c r="G261" s="26">
        <v>4.8</v>
      </c>
      <c r="H261" s="29">
        <f>E261*4+F261*9+G261*4</f>
        <v>58.400000000000006</v>
      </c>
      <c r="I261" s="66" t="s">
        <v>183</v>
      </c>
    </row>
    <row r="262" spans="1:9" s="11" customFormat="1" ht="27" customHeight="1">
      <c r="A262" s="100" t="s">
        <v>181</v>
      </c>
      <c r="B262" s="101"/>
      <c r="C262" s="101"/>
      <c r="D262" s="25" t="s">
        <v>47</v>
      </c>
      <c r="E262" s="26">
        <v>4.2</v>
      </c>
      <c r="F262" s="26">
        <v>4.4</v>
      </c>
      <c r="G262" s="26">
        <v>14.3</v>
      </c>
      <c r="H262" s="29">
        <f>E262*4+F262*9+G262*4</f>
        <v>113.60000000000001</v>
      </c>
      <c r="I262" s="66" t="s">
        <v>333</v>
      </c>
    </row>
    <row r="263" spans="1:9" s="3" customFormat="1" ht="27" customHeight="1">
      <c r="A263" s="91" t="s">
        <v>182</v>
      </c>
      <c r="B263" s="92"/>
      <c r="C263" s="93"/>
      <c r="D263" s="61">
        <v>80</v>
      </c>
      <c r="E263" s="5">
        <v>10.1</v>
      </c>
      <c r="F263" s="5">
        <v>8.8</v>
      </c>
      <c r="G263" s="5">
        <v>2.2</v>
      </c>
      <c r="H263" s="62">
        <f>E263*4+F263*9+G263*4</f>
        <v>128.4</v>
      </c>
      <c r="I263" s="79" t="s">
        <v>334</v>
      </c>
    </row>
    <row r="264" spans="1:9" s="11" customFormat="1" ht="27" customHeight="1">
      <c r="A264" s="99" t="s">
        <v>357</v>
      </c>
      <c r="B264" s="99"/>
      <c r="C264" s="99"/>
      <c r="D264" s="25">
        <v>130</v>
      </c>
      <c r="E264" s="26">
        <v>4.1</v>
      </c>
      <c r="F264" s="26">
        <v>4.4</v>
      </c>
      <c r="G264" s="26">
        <v>21.7</v>
      </c>
      <c r="H264" s="35">
        <f>G264*4+F264*9+E264*4</f>
        <v>142.8</v>
      </c>
      <c r="I264" s="67" t="s">
        <v>247</v>
      </c>
    </row>
    <row r="265" spans="1:9" s="11" customFormat="1" ht="27" customHeight="1">
      <c r="A265" s="120" t="s">
        <v>121</v>
      </c>
      <c r="B265" s="120"/>
      <c r="C265" s="120"/>
      <c r="D265" s="42">
        <v>180</v>
      </c>
      <c r="E265" s="32">
        <v>0.5</v>
      </c>
      <c r="F265" s="32">
        <v>0</v>
      </c>
      <c r="G265" s="32">
        <v>17.1</v>
      </c>
      <c r="H265" s="29">
        <f>E265*4+F265*9+G265*4</f>
        <v>70.4</v>
      </c>
      <c r="I265" s="67" t="s">
        <v>120</v>
      </c>
    </row>
    <row r="266" spans="1:9" s="11" customFormat="1" ht="27" customHeight="1">
      <c r="A266" s="99" t="s">
        <v>35</v>
      </c>
      <c r="B266" s="99"/>
      <c r="C266" s="99"/>
      <c r="D266" s="25">
        <v>30</v>
      </c>
      <c r="E266" s="26">
        <v>0.6</v>
      </c>
      <c r="F266" s="26">
        <v>0.3</v>
      </c>
      <c r="G266" s="26">
        <v>13.2</v>
      </c>
      <c r="H266" s="29">
        <v>57.9</v>
      </c>
      <c r="I266" s="67"/>
    </row>
    <row r="267" spans="1:9" s="11" customFormat="1" ht="27" customHeight="1">
      <c r="A267" s="99" t="s">
        <v>28</v>
      </c>
      <c r="B267" s="99"/>
      <c r="C267" s="99"/>
      <c r="D267" s="25">
        <v>40</v>
      </c>
      <c r="E267" s="26">
        <v>0.9</v>
      </c>
      <c r="F267" s="26">
        <v>0.5</v>
      </c>
      <c r="G267" s="26">
        <v>15.1</v>
      </c>
      <c r="H267" s="29">
        <f>E267*4+F267*9+G267*4</f>
        <v>68.5</v>
      </c>
      <c r="I267" s="67"/>
    </row>
    <row r="268" spans="1:9" s="11" customFormat="1" ht="27" customHeight="1">
      <c r="A268" s="94" t="s">
        <v>12</v>
      </c>
      <c r="B268" s="94"/>
      <c r="C268" s="94"/>
      <c r="D268" s="23">
        <f>D269+D270</f>
        <v>250</v>
      </c>
      <c r="E268" s="18">
        <f>E269+E270</f>
        <v>6.4</v>
      </c>
      <c r="F268" s="18">
        <f>F269+F270</f>
        <v>9.9</v>
      </c>
      <c r="G268" s="18">
        <f>G269+G270</f>
        <v>38</v>
      </c>
      <c r="H268" s="24">
        <f>H269+H270</f>
        <v>266.7</v>
      </c>
      <c r="I268" s="71"/>
    </row>
    <row r="269" spans="1:9" s="11" customFormat="1" ht="27" customHeight="1">
      <c r="A269" s="99" t="s">
        <v>190</v>
      </c>
      <c r="B269" s="99"/>
      <c r="C269" s="99"/>
      <c r="D269" s="25">
        <v>50</v>
      </c>
      <c r="E269" s="26">
        <v>2.8</v>
      </c>
      <c r="F269" s="26">
        <v>3.5</v>
      </c>
      <c r="G269" s="26">
        <v>27.5</v>
      </c>
      <c r="H269" s="29">
        <f>E269*4+F269*9+G269*4</f>
        <v>152.7</v>
      </c>
      <c r="I269" s="79" t="s">
        <v>189</v>
      </c>
    </row>
    <row r="270" spans="1:9" s="11" customFormat="1" ht="27" customHeight="1">
      <c r="A270" s="57" t="s">
        <v>54</v>
      </c>
      <c r="B270" s="28">
        <v>207</v>
      </c>
      <c r="C270" s="28">
        <v>200</v>
      </c>
      <c r="D270" s="39">
        <v>200</v>
      </c>
      <c r="E270" s="40">
        <v>3.6</v>
      </c>
      <c r="F270" s="40">
        <v>6.4</v>
      </c>
      <c r="G270" s="40">
        <v>10.5</v>
      </c>
      <c r="H270" s="27">
        <f>E270*4+F270*9+G270*4</f>
        <v>114</v>
      </c>
      <c r="I270" s="67" t="s">
        <v>322</v>
      </c>
    </row>
    <row r="271" spans="1:9" s="11" customFormat="1" ht="27" customHeight="1">
      <c r="A271" s="110" t="s">
        <v>37</v>
      </c>
      <c r="B271" s="110"/>
      <c r="C271" s="110"/>
      <c r="D271" s="36">
        <f>D272+D273+D274+D275+D276</f>
        <v>470</v>
      </c>
      <c r="E271" s="41">
        <f>E272+E273+E274+E275+E276+E277</f>
        <v>16.6</v>
      </c>
      <c r="F271" s="41">
        <f>F272+F273+F274+F275+F276+F277</f>
        <v>15.4</v>
      </c>
      <c r="G271" s="41">
        <f>G272+G273+G274+G275+G276+G277</f>
        <v>62.8</v>
      </c>
      <c r="H271" s="41">
        <f>H272+H273+H274+H275+H276+H277</f>
        <v>456.2</v>
      </c>
      <c r="I271" s="72"/>
    </row>
    <row r="272" spans="1:9" s="11" customFormat="1" ht="27" customHeight="1">
      <c r="A272" s="100" t="s">
        <v>188</v>
      </c>
      <c r="B272" s="101"/>
      <c r="C272" s="101"/>
      <c r="D272" s="25">
        <v>50</v>
      </c>
      <c r="E272" s="26">
        <v>0.5</v>
      </c>
      <c r="F272" s="26">
        <v>0</v>
      </c>
      <c r="G272" s="26">
        <v>4.4</v>
      </c>
      <c r="H272" s="29">
        <f aca="true" t="shared" si="0" ref="H272:H277">E272*4+F272*9+G272*4</f>
        <v>19.6</v>
      </c>
      <c r="I272" s="79" t="s">
        <v>187</v>
      </c>
    </row>
    <row r="273" spans="1:9" s="11" customFormat="1" ht="27" customHeight="1">
      <c r="A273" s="99" t="s">
        <v>186</v>
      </c>
      <c r="B273" s="99"/>
      <c r="C273" s="99"/>
      <c r="D273" s="25">
        <v>70</v>
      </c>
      <c r="E273" s="26">
        <v>7.7</v>
      </c>
      <c r="F273" s="26">
        <v>8.8</v>
      </c>
      <c r="G273" s="26">
        <v>9.8</v>
      </c>
      <c r="H273" s="29">
        <f t="shared" si="0"/>
        <v>149.2</v>
      </c>
      <c r="I273" s="67" t="s">
        <v>185</v>
      </c>
    </row>
    <row r="274" spans="1:9" s="11" customFormat="1" ht="27" customHeight="1">
      <c r="A274" s="100" t="s">
        <v>305</v>
      </c>
      <c r="B274" s="100"/>
      <c r="C274" s="100"/>
      <c r="D274" s="25">
        <v>150</v>
      </c>
      <c r="E274" s="26">
        <v>6.3</v>
      </c>
      <c r="F274" s="26">
        <v>3.8</v>
      </c>
      <c r="G274" s="26">
        <v>25</v>
      </c>
      <c r="H274" s="29">
        <f t="shared" si="0"/>
        <v>159.39999999999998</v>
      </c>
      <c r="I274" s="66" t="s">
        <v>306</v>
      </c>
    </row>
    <row r="275" spans="1:9" s="11" customFormat="1" ht="27" customHeight="1">
      <c r="A275" s="99" t="s">
        <v>140</v>
      </c>
      <c r="B275" s="99"/>
      <c r="C275" s="99"/>
      <c r="D275" s="25">
        <v>180</v>
      </c>
      <c r="E275" s="26">
        <v>0.1</v>
      </c>
      <c r="F275" s="26">
        <v>0</v>
      </c>
      <c r="G275" s="26">
        <v>10.6</v>
      </c>
      <c r="H275" s="29">
        <f t="shared" si="0"/>
        <v>42.8</v>
      </c>
      <c r="I275" s="67" t="s">
        <v>79</v>
      </c>
    </row>
    <row r="276" spans="1:9" s="11" customFormat="1" ht="27" customHeight="1">
      <c r="A276" s="100" t="s">
        <v>191</v>
      </c>
      <c r="B276" s="100"/>
      <c r="C276" s="100"/>
      <c r="D276" s="25">
        <v>20</v>
      </c>
      <c r="E276" s="26">
        <v>1.7</v>
      </c>
      <c r="F276" s="26">
        <v>2.7</v>
      </c>
      <c r="G276" s="26">
        <v>9.2</v>
      </c>
      <c r="H276" s="27">
        <f t="shared" si="0"/>
        <v>67.9</v>
      </c>
      <c r="I276" s="67"/>
    </row>
    <row r="277" spans="1:9" s="11" customFormat="1" ht="27" customHeight="1">
      <c r="A277" s="99" t="s">
        <v>28</v>
      </c>
      <c r="B277" s="99"/>
      <c r="C277" s="99"/>
      <c r="D277" s="25">
        <v>10</v>
      </c>
      <c r="E277" s="26">
        <v>0.3</v>
      </c>
      <c r="F277" s="26">
        <v>0.1</v>
      </c>
      <c r="G277" s="26">
        <v>3.8</v>
      </c>
      <c r="H277" s="29">
        <f t="shared" si="0"/>
        <v>17.3</v>
      </c>
      <c r="I277" s="67"/>
    </row>
    <row r="278" spans="1:9" s="11" customFormat="1" ht="27" customHeight="1">
      <c r="A278" s="94" t="s">
        <v>27</v>
      </c>
      <c r="B278" s="103"/>
      <c r="C278" s="103"/>
      <c r="D278" s="103"/>
      <c r="E278" s="24">
        <f>E254+E260+E268+E258+E271</f>
        <v>53.1</v>
      </c>
      <c r="F278" s="24">
        <f>F254+F260+F268+F258+F271</f>
        <v>56.5</v>
      </c>
      <c r="G278" s="24">
        <f>G254+G260+G268+G258+G271</f>
        <v>274.3</v>
      </c>
      <c r="H278" s="24">
        <f>H254+H260+H268+H258+H271</f>
        <v>1818.1000000000001</v>
      </c>
      <c r="I278" s="74"/>
    </row>
    <row r="279" spans="1:9" s="11" customFormat="1" ht="27" customHeight="1">
      <c r="A279" s="118" t="s">
        <v>21</v>
      </c>
      <c r="B279" s="118"/>
      <c r="C279" s="118"/>
      <c r="D279" s="118"/>
      <c r="E279" s="118"/>
      <c r="F279" s="118"/>
      <c r="G279" s="118"/>
      <c r="H279" s="118"/>
      <c r="I279" s="118"/>
    </row>
    <row r="280" spans="1:9" s="11" customFormat="1" ht="27" customHeight="1">
      <c r="A280" s="117" t="s">
        <v>1</v>
      </c>
      <c r="B280" s="98" t="s">
        <v>2</v>
      </c>
      <c r="C280" s="98" t="s">
        <v>3</v>
      </c>
      <c r="D280" s="98" t="s">
        <v>4</v>
      </c>
      <c r="E280" s="98"/>
      <c r="F280" s="98"/>
      <c r="G280" s="98"/>
      <c r="H280" s="98"/>
      <c r="I280" s="102" t="s">
        <v>43</v>
      </c>
    </row>
    <row r="281" spans="1:9" s="11" customFormat="1" ht="27" customHeight="1">
      <c r="A281" s="117"/>
      <c r="B281" s="98"/>
      <c r="C281" s="98"/>
      <c r="D281" s="21" t="s">
        <v>5</v>
      </c>
      <c r="E281" s="43" t="s">
        <v>6</v>
      </c>
      <c r="F281" s="43" t="s">
        <v>7</v>
      </c>
      <c r="G281" s="43" t="s">
        <v>8</v>
      </c>
      <c r="H281" s="21" t="s">
        <v>9</v>
      </c>
      <c r="I281" s="102"/>
    </row>
    <row r="282" spans="1:9" s="11" customFormat="1" ht="27" customHeight="1">
      <c r="A282" s="94" t="s">
        <v>10</v>
      </c>
      <c r="B282" s="94"/>
      <c r="C282" s="94"/>
      <c r="D282" s="23">
        <f>D283+30+D285</f>
        <v>410</v>
      </c>
      <c r="E282" s="18">
        <f>E283+E284+E285</f>
        <v>9.4</v>
      </c>
      <c r="F282" s="18">
        <f>F283+F284+F285</f>
        <v>14.8</v>
      </c>
      <c r="G282" s="18">
        <f>G283+G284+G285</f>
        <v>46.4</v>
      </c>
      <c r="H282" s="18">
        <f>H283+H284+H285</f>
        <v>356.4</v>
      </c>
      <c r="I282" s="71"/>
    </row>
    <row r="283" spans="1:9" s="11" customFormat="1" ht="27" customHeight="1">
      <c r="A283" s="88" t="s">
        <v>192</v>
      </c>
      <c r="B283" s="89"/>
      <c r="C283" s="90"/>
      <c r="D283" s="25">
        <v>200</v>
      </c>
      <c r="E283" s="26">
        <v>7.5</v>
      </c>
      <c r="F283" s="26">
        <v>7.7</v>
      </c>
      <c r="G283" s="26">
        <v>26</v>
      </c>
      <c r="H283" s="29">
        <f>E283*4+F283*9+G283*4</f>
        <v>203.3</v>
      </c>
      <c r="I283" s="66" t="s">
        <v>127</v>
      </c>
    </row>
    <row r="284" spans="1:9" s="11" customFormat="1" ht="27" customHeight="1">
      <c r="A284" s="99" t="s">
        <v>45</v>
      </c>
      <c r="B284" s="99"/>
      <c r="C284" s="99"/>
      <c r="D284" s="56" t="s">
        <v>46</v>
      </c>
      <c r="E284" s="26">
        <v>1.8</v>
      </c>
      <c r="F284" s="26">
        <v>7.1</v>
      </c>
      <c r="G284" s="26">
        <v>9.9</v>
      </c>
      <c r="H284" s="27">
        <f>E284*4+F284*9+G284*4</f>
        <v>110.69999999999999</v>
      </c>
      <c r="I284" s="67" t="s">
        <v>315</v>
      </c>
    </row>
    <row r="285" spans="1:9" s="11" customFormat="1" ht="27" customHeight="1">
      <c r="A285" s="99" t="s">
        <v>106</v>
      </c>
      <c r="B285" s="99"/>
      <c r="C285" s="99"/>
      <c r="D285" s="25">
        <v>180</v>
      </c>
      <c r="E285" s="26">
        <v>0.1</v>
      </c>
      <c r="F285" s="26">
        <v>0</v>
      </c>
      <c r="G285" s="26">
        <v>10.5</v>
      </c>
      <c r="H285" s="29">
        <f>E285*4+F285*9+G285*4</f>
        <v>42.4</v>
      </c>
      <c r="I285" s="67" t="s">
        <v>105</v>
      </c>
    </row>
    <row r="286" spans="1:9" s="11" customFormat="1" ht="27" customHeight="1">
      <c r="A286" s="104" t="s">
        <v>34</v>
      </c>
      <c r="B286" s="104"/>
      <c r="C286" s="104"/>
      <c r="D286" s="104"/>
      <c r="E286" s="18">
        <f>E287</f>
        <v>0.5</v>
      </c>
      <c r="F286" s="18">
        <f>F287</f>
        <v>0.2</v>
      </c>
      <c r="G286" s="18">
        <f>G287</f>
        <v>21.8</v>
      </c>
      <c r="H286" s="24">
        <f>H287</f>
        <v>91</v>
      </c>
      <c r="I286" s="71"/>
    </row>
    <row r="287" spans="1:9" s="11" customFormat="1" ht="27" customHeight="1">
      <c r="A287" s="55" t="s">
        <v>55</v>
      </c>
      <c r="B287" s="25">
        <v>100</v>
      </c>
      <c r="C287" s="25">
        <v>100</v>
      </c>
      <c r="D287" s="25">
        <v>100</v>
      </c>
      <c r="E287" s="26">
        <v>0.5</v>
      </c>
      <c r="F287" s="26">
        <v>0.2</v>
      </c>
      <c r="G287" s="26">
        <v>21.8</v>
      </c>
      <c r="H287" s="29">
        <f>E287*4+F287*9+G287*4</f>
        <v>91</v>
      </c>
      <c r="I287" s="66" t="s">
        <v>312</v>
      </c>
    </row>
    <row r="288" spans="1:9" s="3" customFormat="1" ht="27" customHeight="1">
      <c r="A288" s="94" t="s">
        <v>11</v>
      </c>
      <c r="B288" s="94"/>
      <c r="C288" s="94"/>
      <c r="D288" s="24">
        <f>D289+195+D291+D292+D293</f>
        <v>655</v>
      </c>
      <c r="E288" s="18">
        <f>E289+E290++E291+E292+E293+E294+E295</f>
        <v>20.299999999999997</v>
      </c>
      <c r="F288" s="18">
        <f>F289+F290++F291+F292+F293+F294+F295</f>
        <v>20.74</v>
      </c>
      <c r="G288" s="18">
        <f>G289+G290++G291+G292+G293+G294+G295</f>
        <v>86</v>
      </c>
      <c r="H288" s="18">
        <f>H289+H290++H291+H292+H293+H294+H295</f>
        <v>611.8599999999999</v>
      </c>
      <c r="I288" s="71"/>
    </row>
    <row r="289" spans="1:9" s="11" customFormat="1" ht="27" customHeight="1">
      <c r="A289" s="30" t="s">
        <v>146</v>
      </c>
      <c r="B289" s="19">
        <f>C289*1.67</f>
        <v>100.19999999999999</v>
      </c>
      <c r="C289" s="28">
        <v>60</v>
      </c>
      <c r="D289" s="25">
        <v>60</v>
      </c>
      <c r="E289" s="26">
        <v>0.9</v>
      </c>
      <c r="F289" s="26">
        <v>0.2</v>
      </c>
      <c r="G289" s="26">
        <v>4.1</v>
      </c>
      <c r="H289" s="29">
        <f>E289*4+F289*9+G289*4</f>
        <v>21.799999999999997</v>
      </c>
      <c r="I289" s="67" t="s">
        <v>147</v>
      </c>
    </row>
    <row r="290" spans="1:9" s="11" customFormat="1" ht="27" customHeight="1">
      <c r="A290" s="100" t="s">
        <v>196</v>
      </c>
      <c r="B290" s="116"/>
      <c r="C290" s="116"/>
      <c r="D290" s="25" t="s">
        <v>194</v>
      </c>
      <c r="E290" s="26">
        <v>3.9</v>
      </c>
      <c r="F290" s="26">
        <v>4.7</v>
      </c>
      <c r="G290" s="26">
        <v>15.2</v>
      </c>
      <c r="H290" s="29">
        <f>E290*4+F290*9+G290*4</f>
        <v>118.7</v>
      </c>
      <c r="I290" s="67" t="s">
        <v>195</v>
      </c>
    </row>
    <row r="291" spans="1:9" s="11" customFormat="1" ht="27" customHeight="1">
      <c r="A291" s="100" t="s">
        <v>198</v>
      </c>
      <c r="B291" s="100"/>
      <c r="C291" s="100"/>
      <c r="D291" s="25">
        <v>70</v>
      </c>
      <c r="E291" s="26">
        <v>8.9</v>
      </c>
      <c r="F291" s="26">
        <v>8.54</v>
      </c>
      <c r="G291" s="26">
        <v>5.9</v>
      </c>
      <c r="H291" s="62">
        <f>E291*4+F291*9+G291*4</f>
        <v>136.05999999999997</v>
      </c>
      <c r="I291" s="67" t="s">
        <v>197</v>
      </c>
    </row>
    <row r="292" spans="1:9" s="11" customFormat="1" ht="27" customHeight="1">
      <c r="A292" s="99" t="s">
        <v>199</v>
      </c>
      <c r="B292" s="99"/>
      <c r="C292" s="99"/>
      <c r="D292" s="7">
        <v>150</v>
      </c>
      <c r="E292" s="4">
        <v>4.6</v>
      </c>
      <c r="F292" s="4">
        <v>6.2</v>
      </c>
      <c r="G292" s="4">
        <v>14</v>
      </c>
      <c r="H292" s="62">
        <f>E292*4+F292*9+G292*4</f>
        <v>130.2</v>
      </c>
      <c r="I292" s="66" t="s">
        <v>200</v>
      </c>
    </row>
    <row r="293" spans="1:9" s="11" customFormat="1" ht="27" customHeight="1">
      <c r="A293" s="113" t="s">
        <v>154</v>
      </c>
      <c r="B293" s="113"/>
      <c r="C293" s="113"/>
      <c r="D293" s="42">
        <v>180</v>
      </c>
      <c r="E293" s="32">
        <v>0.3</v>
      </c>
      <c r="F293" s="32">
        <v>0.2</v>
      </c>
      <c r="G293" s="32">
        <v>14.1</v>
      </c>
      <c r="H293" s="29">
        <f>E293*4+F293*9+G293*4</f>
        <v>59.4</v>
      </c>
      <c r="I293" s="66" t="s">
        <v>97</v>
      </c>
    </row>
    <row r="294" spans="1:9" s="11" customFormat="1" ht="27" customHeight="1">
      <c r="A294" s="99" t="s">
        <v>35</v>
      </c>
      <c r="B294" s="99"/>
      <c r="C294" s="99"/>
      <c r="D294" s="25">
        <v>40</v>
      </c>
      <c r="E294" s="26">
        <v>0.8</v>
      </c>
      <c r="F294" s="26">
        <v>0.4</v>
      </c>
      <c r="G294" s="26">
        <v>17.6</v>
      </c>
      <c r="H294" s="29">
        <v>77.2</v>
      </c>
      <c r="I294" s="67"/>
    </row>
    <row r="295" spans="1:9" s="11" customFormat="1" ht="27" customHeight="1">
      <c r="A295" s="99" t="s">
        <v>28</v>
      </c>
      <c r="B295" s="99"/>
      <c r="C295" s="99"/>
      <c r="D295" s="25">
        <v>40</v>
      </c>
      <c r="E295" s="26">
        <v>0.9</v>
      </c>
      <c r="F295" s="26">
        <v>0.5</v>
      </c>
      <c r="G295" s="26">
        <v>15.1</v>
      </c>
      <c r="H295" s="29">
        <f>E295*4+F295*9+G295*4</f>
        <v>68.5</v>
      </c>
      <c r="I295" s="67"/>
    </row>
    <row r="296" spans="1:9" s="11" customFormat="1" ht="27" customHeight="1">
      <c r="A296" s="94" t="s">
        <v>12</v>
      </c>
      <c r="B296" s="94"/>
      <c r="C296" s="94"/>
      <c r="D296" s="23">
        <f>D297+D298</f>
        <v>250</v>
      </c>
      <c r="E296" s="23">
        <f>E297+E298</f>
        <v>6.4</v>
      </c>
      <c r="F296" s="23">
        <f>F297+F298</f>
        <v>11.9</v>
      </c>
      <c r="G296" s="23">
        <f>G297+G298</f>
        <v>36.8</v>
      </c>
      <c r="H296" s="24">
        <f>H297+H298</f>
        <v>279.9</v>
      </c>
      <c r="I296" s="80"/>
    </row>
    <row r="297" spans="1:9" s="11" customFormat="1" ht="27" customHeight="1">
      <c r="A297" s="100" t="s">
        <v>297</v>
      </c>
      <c r="B297" s="100"/>
      <c r="C297" s="100"/>
      <c r="D297" s="25">
        <v>50</v>
      </c>
      <c r="E297" s="26">
        <v>2.8</v>
      </c>
      <c r="F297" s="26">
        <v>5.5</v>
      </c>
      <c r="G297" s="26">
        <v>26.3</v>
      </c>
      <c r="H297" s="29">
        <f>E297*4+F297*9+G297*4</f>
        <v>165.9</v>
      </c>
      <c r="I297" s="68" t="s">
        <v>298</v>
      </c>
    </row>
    <row r="298" spans="1:9" s="11" customFormat="1" ht="27" customHeight="1">
      <c r="A298" s="57" t="s">
        <v>54</v>
      </c>
      <c r="B298" s="28">
        <v>207</v>
      </c>
      <c r="C298" s="28">
        <v>200</v>
      </c>
      <c r="D298" s="39">
        <v>200</v>
      </c>
      <c r="E298" s="40">
        <v>3.6</v>
      </c>
      <c r="F298" s="40">
        <v>6.4</v>
      </c>
      <c r="G298" s="40">
        <v>10.5</v>
      </c>
      <c r="H298" s="27">
        <f>E298*4+F298*9+G298*4</f>
        <v>114</v>
      </c>
      <c r="I298" s="67" t="s">
        <v>322</v>
      </c>
    </row>
    <row r="299" spans="1:9" s="3" customFormat="1" ht="27" customHeight="1">
      <c r="A299" s="110" t="s">
        <v>37</v>
      </c>
      <c r="B299" s="110"/>
      <c r="C299" s="110"/>
      <c r="D299" s="36">
        <f>D300+D301+D302</f>
        <v>470</v>
      </c>
      <c r="E299" s="41">
        <f>E300+E301+E302</f>
        <v>15.3</v>
      </c>
      <c r="F299" s="41">
        <f>F300+F301+F302</f>
        <v>17.6</v>
      </c>
      <c r="G299" s="41">
        <f>G300+G301+G302</f>
        <v>52.8</v>
      </c>
      <c r="H299" s="41">
        <f>H300+H301+H302</f>
        <v>430.79999999999995</v>
      </c>
      <c r="I299" s="72"/>
    </row>
    <row r="300" spans="1:9" s="11" customFormat="1" ht="27" customHeight="1">
      <c r="A300" s="114" t="s">
        <v>202</v>
      </c>
      <c r="B300" s="101"/>
      <c r="C300" s="101"/>
      <c r="D300" s="25">
        <v>150</v>
      </c>
      <c r="E300" s="26">
        <v>9.2</v>
      </c>
      <c r="F300" s="26">
        <v>10.9</v>
      </c>
      <c r="G300" s="26">
        <v>22.4</v>
      </c>
      <c r="H300" s="29">
        <f>E300*4+F300*9+G300*4</f>
        <v>224.5</v>
      </c>
      <c r="I300" s="66" t="s">
        <v>201</v>
      </c>
    </row>
    <row r="301" spans="1:9" s="11" customFormat="1" ht="27" customHeight="1">
      <c r="A301" s="30" t="s">
        <v>193</v>
      </c>
      <c r="B301" s="33">
        <v>210</v>
      </c>
      <c r="C301" s="28">
        <v>200</v>
      </c>
      <c r="D301" s="39">
        <v>200</v>
      </c>
      <c r="E301" s="40">
        <v>5.8</v>
      </c>
      <c r="F301" s="40">
        <v>6.4</v>
      </c>
      <c r="G301" s="40">
        <v>9.4</v>
      </c>
      <c r="H301" s="29">
        <f>E301*4+F301*9+G301*4</f>
        <v>118.4</v>
      </c>
      <c r="I301" s="66" t="s">
        <v>179</v>
      </c>
    </row>
    <row r="302" spans="1:9" s="11" customFormat="1" ht="27" customHeight="1">
      <c r="A302" s="100" t="s">
        <v>57</v>
      </c>
      <c r="B302" s="100"/>
      <c r="C302" s="100"/>
      <c r="D302" s="42">
        <v>120</v>
      </c>
      <c r="E302" s="32">
        <v>0.3</v>
      </c>
      <c r="F302" s="32">
        <v>0.3</v>
      </c>
      <c r="G302" s="32">
        <v>21</v>
      </c>
      <c r="H302" s="29">
        <f>E302*4+F302*9+G302*4</f>
        <v>87.9</v>
      </c>
      <c r="I302" s="66" t="s">
        <v>58</v>
      </c>
    </row>
    <row r="303" spans="1:9" s="11" customFormat="1" ht="27" customHeight="1">
      <c r="A303" s="125" t="s">
        <v>41</v>
      </c>
      <c r="B303" s="125"/>
      <c r="C303" s="125"/>
      <c r="D303" s="13"/>
      <c r="E303" s="14"/>
      <c r="F303" s="14"/>
      <c r="G303" s="14"/>
      <c r="H303" s="15"/>
      <c r="I303" s="73"/>
    </row>
    <row r="304" spans="1:9" s="11" customFormat="1" ht="27" customHeight="1">
      <c r="A304" s="94" t="s">
        <v>27</v>
      </c>
      <c r="B304" s="103"/>
      <c r="C304" s="103"/>
      <c r="D304" s="103"/>
      <c r="E304" s="24">
        <f>E282+E288+E296+E286+E299</f>
        <v>51.89999999999999</v>
      </c>
      <c r="F304" s="24">
        <f>F282+F288+F296+F286+F299</f>
        <v>65.24000000000001</v>
      </c>
      <c r="G304" s="24">
        <f>G282+G288+G296+G286+G299</f>
        <v>243.8</v>
      </c>
      <c r="H304" s="24">
        <f>H282+H288+H296+H286+H299</f>
        <v>1769.9599999999998</v>
      </c>
      <c r="I304" s="74"/>
    </row>
    <row r="305" spans="1:9" s="11" customFormat="1" ht="27" customHeight="1">
      <c r="A305" s="105" t="s">
        <v>288</v>
      </c>
      <c r="B305" s="106"/>
      <c r="C305" s="106"/>
      <c r="D305" s="106"/>
      <c r="E305" s="24">
        <f>(E304+E278+E250+E220+E189)/5</f>
        <v>54.288333333333334</v>
      </c>
      <c r="F305" s="24">
        <f>(F304+F278+F250+F220+F189)/5</f>
        <v>60.45</v>
      </c>
      <c r="G305" s="24">
        <f>(G304+G278+G250+G220+G189)/5</f>
        <v>261.3206666666667</v>
      </c>
      <c r="H305" s="24">
        <f>(H304+H278+H250+H220+H189)/5</f>
        <v>1807.786</v>
      </c>
      <c r="I305" s="74"/>
    </row>
    <row r="306" spans="1:9" s="11" customFormat="1" ht="27" customHeight="1">
      <c r="A306" s="105" t="s">
        <v>290</v>
      </c>
      <c r="B306" s="106"/>
      <c r="C306" s="106"/>
      <c r="D306" s="106"/>
      <c r="E306" s="24">
        <f>E307*95/100</f>
        <v>51.3</v>
      </c>
      <c r="F306" s="24">
        <f>F307*95/100</f>
        <v>57</v>
      </c>
      <c r="G306" s="24">
        <f>G307*95/100</f>
        <v>247.95</v>
      </c>
      <c r="H306" s="24">
        <f>H307*95/100</f>
        <v>1710</v>
      </c>
      <c r="I306" s="108" t="s">
        <v>289</v>
      </c>
    </row>
    <row r="307" spans="1:9" s="11" customFormat="1" ht="27" customHeight="1">
      <c r="A307" s="105" t="s">
        <v>291</v>
      </c>
      <c r="B307" s="106"/>
      <c r="C307" s="106"/>
      <c r="D307" s="106"/>
      <c r="E307" s="24">
        <v>54</v>
      </c>
      <c r="F307" s="24">
        <v>60</v>
      </c>
      <c r="G307" s="24">
        <v>261</v>
      </c>
      <c r="H307" s="24">
        <v>1800</v>
      </c>
      <c r="I307" s="108"/>
    </row>
    <row r="308" spans="1:9" s="11" customFormat="1" ht="27" customHeight="1">
      <c r="A308" s="118" t="s">
        <v>22</v>
      </c>
      <c r="B308" s="118"/>
      <c r="C308" s="118"/>
      <c r="D308" s="118"/>
      <c r="E308" s="118"/>
      <c r="F308" s="118"/>
      <c r="G308" s="118"/>
      <c r="H308" s="118"/>
      <c r="I308" s="118"/>
    </row>
    <row r="309" spans="1:9" s="11" customFormat="1" ht="27" customHeight="1">
      <c r="A309" s="117" t="s">
        <v>1</v>
      </c>
      <c r="B309" s="98" t="s">
        <v>2</v>
      </c>
      <c r="C309" s="98" t="s">
        <v>3</v>
      </c>
      <c r="D309" s="98" t="s">
        <v>4</v>
      </c>
      <c r="E309" s="98"/>
      <c r="F309" s="98"/>
      <c r="G309" s="98"/>
      <c r="H309" s="98"/>
      <c r="I309" s="102" t="s">
        <v>43</v>
      </c>
    </row>
    <row r="310" spans="1:9" s="11" customFormat="1" ht="27" customHeight="1">
      <c r="A310" s="117"/>
      <c r="B310" s="98"/>
      <c r="C310" s="98"/>
      <c r="D310" s="21" t="s">
        <v>5</v>
      </c>
      <c r="E310" s="43" t="s">
        <v>6</v>
      </c>
      <c r="F310" s="43" t="s">
        <v>7</v>
      </c>
      <c r="G310" s="43" t="s">
        <v>8</v>
      </c>
      <c r="H310" s="21" t="s">
        <v>9</v>
      </c>
      <c r="I310" s="102"/>
    </row>
    <row r="311" spans="1:9" s="11" customFormat="1" ht="24.75" customHeight="1">
      <c r="A311" s="94" t="s">
        <v>10</v>
      </c>
      <c r="B311" s="94"/>
      <c r="C311" s="94"/>
      <c r="D311" s="23">
        <f>D312+30+D314</f>
        <v>430</v>
      </c>
      <c r="E311" s="18">
        <f>SUM(E312:E314)</f>
        <v>12.899999999999999</v>
      </c>
      <c r="F311" s="18">
        <f>SUM(F312:F314)</f>
        <v>11.2</v>
      </c>
      <c r="G311" s="18">
        <f>SUM(G312:G314)</f>
        <v>52.8</v>
      </c>
      <c r="H311" s="24">
        <f>SUM(H312:H314)</f>
        <v>363.59999999999997</v>
      </c>
      <c r="I311" s="65"/>
    </row>
    <row r="312" spans="1:9" s="11" customFormat="1" ht="24.75" customHeight="1">
      <c r="A312" s="130" t="s">
        <v>204</v>
      </c>
      <c r="B312" s="131"/>
      <c r="C312" s="132"/>
      <c r="D312" s="25">
        <v>200</v>
      </c>
      <c r="E312" s="4">
        <v>5.5</v>
      </c>
      <c r="F312" s="4">
        <v>5.9</v>
      </c>
      <c r="G312" s="4">
        <v>27</v>
      </c>
      <c r="H312" s="29">
        <f>E312*4+F312*9+G312*4</f>
        <v>183.1</v>
      </c>
      <c r="I312" s="66" t="s">
        <v>127</v>
      </c>
    </row>
    <row r="313" spans="1:9" s="11" customFormat="1" ht="24.75" customHeight="1">
      <c r="A313" s="120" t="s">
        <v>60</v>
      </c>
      <c r="B313" s="120"/>
      <c r="C313" s="120"/>
      <c r="D313" s="58" t="s">
        <v>46</v>
      </c>
      <c r="E313" s="32">
        <v>4.2</v>
      </c>
      <c r="F313" s="32">
        <v>2.6</v>
      </c>
      <c r="G313" s="32">
        <v>9.9</v>
      </c>
      <c r="H313" s="29">
        <f>E313*4+F313*9+G313*4</f>
        <v>79.80000000000001</v>
      </c>
      <c r="I313" s="67" t="s">
        <v>327</v>
      </c>
    </row>
    <row r="314" spans="1:9" s="11" customFormat="1" ht="24.75" customHeight="1">
      <c r="A314" s="99" t="s">
        <v>67</v>
      </c>
      <c r="B314" s="99"/>
      <c r="C314" s="99"/>
      <c r="D314" s="25">
        <v>200</v>
      </c>
      <c r="E314" s="26">
        <v>3.2</v>
      </c>
      <c r="F314" s="26">
        <v>2.7</v>
      </c>
      <c r="G314" s="26">
        <v>15.9</v>
      </c>
      <c r="H314" s="29">
        <f>G314*4+F314*9+E314*4</f>
        <v>100.7</v>
      </c>
      <c r="I314" s="66" t="s">
        <v>68</v>
      </c>
    </row>
    <row r="315" spans="1:9" s="3" customFormat="1" ht="24.75" customHeight="1">
      <c r="A315" s="104" t="s">
        <v>34</v>
      </c>
      <c r="B315" s="104"/>
      <c r="C315" s="104"/>
      <c r="D315" s="104"/>
      <c r="E315" s="18">
        <f>E316</f>
        <v>0.1</v>
      </c>
      <c r="F315" s="18">
        <f>F316</f>
        <v>0.4</v>
      </c>
      <c r="G315" s="18">
        <f>G316</f>
        <v>21.3</v>
      </c>
      <c r="H315" s="24">
        <f>H316</f>
        <v>89.2</v>
      </c>
      <c r="I315" s="65"/>
    </row>
    <row r="316" spans="1:9" s="11" customFormat="1" ht="24.75" customHeight="1">
      <c r="A316" s="100" t="s">
        <v>57</v>
      </c>
      <c r="B316" s="100"/>
      <c r="C316" s="100"/>
      <c r="D316" s="42">
        <v>100</v>
      </c>
      <c r="E316" s="32">
        <v>0.1</v>
      </c>
      <c r="F316" s="32">
        <v>0.4</v>
      </c>
      <c r="G316" s="32">
        <v>21.3</v>
      </c>
      <c r="H316" s="27">
        <f>E316*4+F316*9+G316*4</f>
        <v>89.2</v>
      </c>
      <c r="I316" s="66" t="s">
        <v>58</v>
      </c>
    </row>
    <row r="317" spans="1:9" s="11" customFormat="1" ht="24.75" customHeight="1">
      <c r="A317" s="94" t="s">
        <v>11</v>
      </c>
      <c r="B317" s="94"/>
      <c r="C317" s="94"/>
      <c r="D317" s="23">
        <f>D318+230+75+D321+D322</f>
        <v>685</v>
      </c>
      <c r="E317" s="18">
        <f>E318+E319+E320+E321+E322+E323+E324</f>
        <v>27.9</v>
      </c>
      <c r="F317" s="18">
        <f>F318+F319+F320+F321+F322+F323+F324</f>
        <v>27.499999999999996</v>
      </c>
      <c r="G317" s="18">
        <f>G318+G319+G320+G321+G322+G323+G324</f>
        <v>74.39999999999999</v>
      </c>
      <c r="H317" s="24">
        <f>H318+H319+H320+H321+H322+H323+H324</f>
        <v>656.7</v>
      </c>
      <c r="I317" s="71"/>
    </row>
    <row r="318" spans="1:9" s="11" customFormat="1" ht="24.75" customHeight="1">
      <c r="A318" s="114" t="s">
        <v>206</v>
      </c>
      <c r="B318" s="101"/>
      <c r="C318" s="101"/>
      <c r="D318" s="42">
        <v>50</v>
      </c>
      <c r="E318" s="32">
        <v>0.6</v>
      </c>
      <c r="F318" s="32">
        <v>4</v>
      </c>
      <c r="G318" s="32">
        <v>3.3</v>
      </c>
      <c r="H318" s="35">
        <f>G318*4+F318*9+E318*4</f>
        <v>51.6</v>
      </c>
      <c r="I318" s="66" t="s">
        <v>205</v>
      </c>
    </row>
    <row r="319" spans="1:9" s="11" customFormat="1" ht="24.75" customHeight="1">
      <c r="A319" s="99" t="s">
        <v>307</v>
      </c>
      <c r="B319" s="99"/>
      <c r="C319" s="99"/>
      <c r="D319" s="25" t="s">
        <v>203</v>
      </c>
      <c r="E319" s="26">
        <v>11.7</v>
      </c>
      <c r="F319" s="26">
        <v>7.4</v>
      </c>
      <c r="G319" s="26">
        <v>10.1</v>
      </c>
      <c r="H319" s="35">
        <f>G319*4+F319*9+E319*4</f>
        <v>153.8</v>
      </c>
      <c r="I319" s="66" t="s">
        <v>207</v>
      </c>
    </row>
    <row r="320" spans="1:9" s="11" customFormat="1" ht="24.75" customHeight="1">
      <c r="A320" s="100" t="s">
        <v>209</v>
      </c>
      <c r="B320" s="100"/>
      <c r="C320" s="100"/>
      <c r="D320" s="25" t="s">
        <v>210</v>
      </c>
      <c r="E320" s="26">
        <v>11.2</v>
      </c>
      <c r="F320" s="26">
        <v>11.1</v>
      </c>
      <c r="G320" s="26">
        <v>6.8</v>
      </c>
      <c r="H320" s="29">
        <f>G320*4+F320*9+E320*4</f>
        <v>171.89999999999998</v>
      </c>
      <c r="I320" s="66" t="s">
        <v>208</v>
      </c>
    </row>
    <row r="321" spans="1:9" s="11" customFormat="1" ht="24.75" customHeight="1">
      <c r="A321" s="112" t="s">
        <v>359</v>
      </c>
      <c r="B321" s="112"/>
      <c r="C321" s="112"/>
      <c r="D321" s="7">
        <v>150</v>
      </c>
      <c r="E321" s="6">
        <v>3</v>
      </c>
      <c r="F321" s="6">
        <v>4.4</v>
      </c>
      <c r="G321" s="6">
        <v>18.9</v>
      </c>
      <c r="H321" s="60">
        <f>E321*4+F321*9+G321*4</f>
        <v>127.19999999999999</v>
      </c>
      <c r="I321" s="77" t="s">
        <v>135</v>
      </c>
    </row>
    <row r="322" spans="1:9" s="11" customFormat="1" ht="24.75" customHeight="1">
      <c r="A322" s="100" t="s">
        <v>74</v>
      </c>
      <c r="B322" s="100"/>
      <c r="C322" s="100"/>
      <c r="D322" s="42">
        <v>180</v>
      </c>
      <c r="E322" s="32">
        <v>0.3</v>
      </c>
      <c r="F322" s="32">
        <v>0</v>
      </c>
      <c r="G322" s="32">
        <v>15.2</v>
      </c>
      <c r="H322" s="27">
        <f>E322*4+F322*9+G322*4</f>
        <v>62</v>
      </c>
      <c r="I322" s="66" t="s">
        <v>75</v>
      </c>
    </row>
    <row r="323" spans="1:9" s="11" customFormat="1" ht="24.75" customHeight="1">
      <c r="A323" s="99" t="s">
        <v>35</v>
      </c>
      <c r="B323" s="99"/>
      <c r="C323" s="99"/>
      <c r="D323" s="25">
        <v>20</v>
      </c>
      <c r="E323" s="26">
        <v>0.4</v>
      </c>
      <c r="F323" s="26">
        <v>0.2</v>
      </c>
      <c r="G323" s="26">
        <v>8.8</v>
      </c>
      <c r="H323" s="29">
        <v>38.6</v>
      </c>
      <c r="I323" s="67"/>
    </row>
    <row r="324" spans="1:9" s="11" customFormat="1" ht="24.75" customHeight="1">
      <c r="A324" s="99" t="s">
        <v>28</v>
      </c>
      <c r="B324" s="99"/>
      <c r="C324" s="99"/>
      <c r="D324" s="25">
        <v>30</v>
      </c>
      <c r="E324" s="26">
        <v>0.7</v>
      </c>
      <c r="F324" s="26">
        <v>0.4</v>
      </c>
      <c r="G324" s="26">
        <v>11.3</v>
      </c>
      <c r="H324" s="29">
        <f>E324*4+F324*9+G324*4</f>
        <v>51.6</v>
      </c>
      <c r="I324" s="67"/>
    </row>
    <row r="325" spans="1:9" s="3" customFormat="1" ht="24.75" customHeight="1">
      <c r="A325" s="94" t="s">
        <v>12</v>
      </c>
      <c r="B325" s="94"/>
      <c r="C325" s="94"/>
      <c r="D325" s="23">
        <f>D326+D327</f>
        <v>250</v>
      </c>
      <c r="E325" s="18">
        <f>E327+E326</f>
        <v>2.7</v>
      </c>
      <c r="F325" s="18">
        <f>F327+F326</f>
        <v>7.7</v>
      </c>
      <c r="G325" s="18">
        <f>G327+G326</f>
        <v>45.9</v>
      </c>
      <c r="H325" s="24">
        <f>H327+H326</f>
        <v>263.7</v>
      </c>
      <c r="I325" s="71"/>
    </row>
    <row r="326" spans="1:9" s="3" customFormat="1" ht="24.75" customHeight="1">
      <c r="A326" s="100" t="s">
        <v>39</v>
      </c>
      <c r="B326" s="100"/>
      <c r="C326" s="100"/>
      <c r="D326" s="25">
        <v>50</v>
      </c>
      <c r="E326" s="26">
        <v>2.2</v>
      </c>
      <c r="F326" s="26">
        <v>7.7</v>
      </c>
      <c r="G326" s="26">
        <v>21</v>
      </c>
      <c r="H326" s="27">
        <f>E326*4+F326*9+G326*4</f>
        <v>162.1</v>
      </c>
      <c r="I326" s="67"/>
    </row>
    <row r="327" spans="1:9" s="11" customFormat="1" ht="27" customHeight="1">
      <c r="A327" s="55" t="s">
        <v>56</v>
      </c>
      <c r="B327" s="25">
        <v>200</v>
      </c>
      <c r="C327" s="25">
        <v>200</v>
      </c>
      <c r="D327" s="25">
        <v>200</v>
      </c>
      <c r="E327" s="26">
        <v>0.5</v>
      </c>
      <c r="F327" s="26">
        <v>0</v>
      </c>
      <c r="G327" s="26">
        <v>24.9</v>
      </c>
      <c r="H327" s="29">
        <f>E327*4+F327*9+G327*4</f>
        <v>101.6</v>
      </c>
      <c r="I327" s="66" t="s">
        <v>312</v>
      </c>
    </row>
    <row r="328" spans="1:9" s="11" customFormat="1" ht="24.75" customHeight="1">
      <c r="A328" s="110" t="s">
        <v>37</v>
      </c>
      <c r="B328" s="110"/>
      <c r="C328" s="110"/>
      <c r="D328" s="36">
        <f>D329+D330+D331</f>
        <v>460</v>
      </c>
      <c r="E328" s="38">
        <f>E329+E330+E331++E332</f>
        <v>20.6</v>
      </c>
      <c r="F328" s="38">
        <f>F329+F330+F331++F332</f>
        <v>17.8</v>
      </c>
      <c r="G328" s="38">
        <f>G329+G330+G331++G332</f>
        <v>50.7</v>
      </c>
      <c r="H328" s="41">
        <f>H329+H330+H331++H332</f>
        <v>445.40000000000003</v>
      </c>
      <c r="I328" s="68"/>
    </row>
    <row r="329" spans="1:9" s="11" customFormat="1" ht="24.75" customHeight="1">
      <c r="A329" s="100" t="s">
        <v>212</v>
      </c>
      <c r="B329" s="100"/>
      <c r="C329" s="100"/>
      <c r="D329" s="25">
        <v>200</v>
      </c>
      <c r="E329" s="26">
        <v>9.7</v>
      </c>
      <c r="F329" s="26">
        <v>10.5</v>
      </c>
      <c r="G329" s="26">
        <v>28.5</v>
      </c>
      <c r="H329" s="29">
        <f>G329*4+F329*9+E329*4</f>
        <v>247.3</v>
      </c>
      <c r="I329" s="66" t="s">
        <v>213</v>
      </c>
    </row>
    <row r="330" spans="1:9" s="11" customFormat="1" ht="24.75" customHeight="1">
      <c r="A330" s="114" t="s">
        <v>214</v>
      </c>
      <c r="B330" s="101"/>
      <c r="C330" s="101"/>
      <c r="D330" s="42">
        <v>80</v>
      </c>
      <c r="E330" s="32">
        <v>10.2</v>
      </c>
      <c r="F330" s="32">
        <v>7.1</v>
      </c>
      <c r="G330" s="32">
        <v>4</v>
      </c>
      <c r="H330" s="35">
        <f>G330*4+F330*9+E330*4</f>
        <v>120.7</v>
      </c>
      <c r="I330" s="67" t="s">
        <v>211</v>
      </c>
    </row>
    <row r="331" spans="1:9" s="11" customFormat="1" ht="24.75" customHeight="1">
      <c r="A331" s="99" t="s">
        <v>140</v>
      </c>
      <c r="B331" s="99"/>
      <c r="C331" s="99"/>
      <c r="D331" s="25">
        <v>180</v>
      </c>
      <c r="E331" s="26">
        <v>0.1</v>
      </c>
      <c r="F331" s="26">
        <v>0</v>
      </c>
      <c r="G331" s="26">
        <v>10.6</v>
      </c>
      <c r="H331" s="29">
        <f>E331*4+F331*9+G331*4</f>
        <v>42.8</v>
      </c>
      <c r="I331" s="67" t="s">
        <v>79</v>
      </c>
    </row>
    <row r="332" spans="1:9" s="11" customFormat="1" ht="24.75" customHeight="1">
      <c r="A332" s="99" t="s">
        <v>28</v>
      </c>
      <c r="B332" s="99"/>
      <c r="C332" s="99"/>
      <c r="D332" s="25">
        <v>20</v>
      </c>
      <c r="E332" s="26">
        <v>0.6</v>
      </c>
      <c r="F332" s="26">
        <v>0.2</v>
      </c>
      <c r="G332" s="26">
        <v>7.6</v>
      </c>
      <c r="H332" s="29">
        <v>34.6</v>
      </c>
      <c r="I332" s="67"/>
    </row>
    <row r="333" spans="1:9" s="11" customFormat="1" ht="24.75" customHeight="1">
      <c r="A333" s="94" t="s">
        <v>27</v>
      </c>
      <c r="B333" s="103"/>
      <c r="C333" s="103"/>
      <c r="D333" s="103"/>
      <c r="E333" s="24">
        <f>E311+E317+E315+E325+E328</f>
        <v>64.2</v>
      </c>
      <c r="F333" s="24">
        <f>F311+F317+F315+F325+F328</f>
        <v>64.6</v>
      </c>
      <c r="G333" s="24">
        <f>G311+G317+G315+G325+G328</f>
        <v>245.10000000000002</v>
      </c>
      <c r="H333" s="24">
        <f>H311+H317+H315+H325+H328</f>
        <v>1818.6000000000001</v>
      </c>
      <c r="I333" s="74"/>
    </row>
    <row r="334" spans="1:9" s="11" customFormat="1" ht="24.75" customHeight="1">
      <c r="A334" s="118" t="s">
        <v>23</v>
      </c>
      <c r="B334" s="118"/>
      <c r="C334" s="118"/>
      <c r="D334" s="118"/>
      <c r="E334" s="118"/>
      <c r="F334" s="118"/>
      <c r="G334" s="118"/>
      <c r="H334" s="118"/>
      <c r="I334" s="118"/>
    </row>
    <row r="335" spans="1:9" s="11" customFormat="1" ht="24.75" customHeight="1">
      <c r="A335" s="117" t="s">
        <v>1</v>
      </c>
      <c r="B335" s="98" t="s">
        <v>2</v>
      </c>
      <c r="C335" s="98" t="s">
        <v>3</v>
      </c>
      <c r="D335" s="98" t="s">
        <v>4</v>
      </c>
      <c r="E335" s="98"/>
      <c r="F335" s="98"/>
      <c r="G335" s="98"/>
      <c r="H335" s="98"/>
      <c r="I335" s="102" t="s">
        <v>43</v>
      </c>
    </row>
    <row r="336" spans="1:9" s="11" customFormat="1" ht="24.75" customHeight="1">
      <c r="A336" s="117"/>
      <c r="B336" s="98"/>
      <c r="C336" s="98"/>
      <c r="D336" s="21" t="s">
        <v>5</v>
      </c>
      <c r="E336" s="43" t="s">
        <v>6</v>
      </c>
      <c r="F336" s="43" t="s">
        <v>7</v>
      </c>
      <c r="G336" s="43" t="s">
        <v>8</v>
      </c>
      <c r="H336" s="21" t="s">
        <v>9</v>
      </c>
      <c r="I336" s="102"/>
    </row>
    <row r="337" spans="1:9" s="11" customFormat="1" ht="24.75" customHeight="1">
      <c r="A337" s="94" t="s">
        <v>10</v>
      </c>
      <c r="B337" s="94"/>
      <c r="C337" s="94"/>
      <c r="D337" s="24">
        <f>D338+40+D340</f>
        <v>440</v>
      </c>
      <c r="E337" s="18">
        <f>E338+E339+E340</f>
        <v>9.9</v>
      </c>
      <c r="F337" s="18">
        <f>F338+F339+F340</f>
        <v>8.9</v>
      </c>
      <c r="G337" s="18">
        <f>G338+G339+G340</f>
        <v>58.99999999999999</v>
      </c>
      <c r="H337" s="24">
        <f>H338+H339+H340</f>
        <v>355.7</v>
      </c>
      <c r="I337" s="65"/>
    </row>
    <row r="338" spans="1:9" s="11" customFormat="1" ht="24.75" customHeight="1">
      <c r="A338" s="99" t="s">
        <v>215</v>
      </c>
      <c r="B338" s="99"/>
      <c r="C338" s="99"/>
      <c r="D338" s="25">
        <v>200</v>
      </c>
      <c r="E338" s="4">
        <v>6.6</v>
      </c>
      <c r="F338" s="4">
        <v>7.4</v>
      </c>
      <c r="G338" s="4">
        <v>23.7</v>
      </c>
      <c r="H338" s="29">
        <f>E338*4+F338*9+G338*4</f>
        <v>187.8</v>
      </c>
      <c r="I338" s="66" t="s">
        <v>127</v>
      </c>
    </row>
    <row r="339" spans="1:9" s="11" customFormat="1" ht="24.75" customHeight="1">
      <c r="A339" s="99" t="s">
        <v>63</v>
      </c>
      <c r="B339" s="99"/>
      <c r="C339" s="99"/>
      <c r="D339" s="56" t="s">
        <v>62</v>
      </c>
      <c r="E339" s="26">
        <v>1.8</v>
      </c>
      <c r="F339" s="26">
        <v>0.2</v>
      </c>
      <c r="G339" s="26">
        <v>24.4</v>
      </c>
      <c r="H339" s="29">
        <f>E339*4+F339*9+G339*4</f>
        <v>106.6</v>
      </c>
      <c r="I339" s="67" t="s">
        <v>308</v>
      </c>
    </row>
    <row r="340" spans="1:9" s="3" customFormat="1" ht="24.75" customHeight="1">
      <c r="A340" s="99" t="s">
        <v>87</v>
      </c>
      <c r="B340" s="99"/>
      <c r="C340" s="99"/>
      <c r="D340" s="25">
        <v>200</v>
      </c>
      <c r="E340" s="26">
        <v>1.5</v>
      </c>
      <c r="F340" s="26">
        <v>1.3</v>
      </c>
      <c r="G340" s="26">
        <v>10.9</v>
      </c>
      <c r="H340" s="27">
        <f>E340*4+F340*9+G340*4</f>
        <v>61.300000000000004</v>
      </c>
      <c r="I340" s="66" t="s">
        <v>86</v>
      </c>
    </row>
    <row r="341" spans="1:9" s="11" customFormat="1" ht="24.75" customHeight="1">
      <c r="A341" s="104" t="s">
        <v>34</v>
      </c>
      <c r="B341" s="104"/>
      <c r="C341" s="104"/>
      <c r="D341" s="104"/>
      <c r="E341" s="18">
        <f>E342</f>
        <v>0.5</v>
      </c>
      <c r="F341" s="18">
        <f>F342</f>
        <v>0.2</v>
      </c>
      <c r="G341" s="18">
        <f>G342</f>
        <v>21.8</v>
      </c>
      <c r="H341" s="24">
        <f>H342</f>
        <v>91</v>
      </c>
      <c r="I341" s="71"/>
    </row>
    <row r="342" spans="1:9" s="11" customFormat="1" ht="24.75" customHeight="1">
      <c r="A342" s="55" t="s">
        <v>55</v>
      </c>
      <c r="B342" s="25">
        <v>100</v>
      </c>
      <c r="C342" s="25">
        <v>100</v>
      </c>
      <c r="D342" s="25">
        <v>100</v>
      </c>
      <c r="E342" s="26">
        <v>0.5</v>
      </c>
      <c r="F342" s="26">
        <v>0.2</v>
      </c>
      <c r="G342" s="26">
        <v>21.8</v>
      </c>
      <c r="H342" s="29">
        <f>E342*4+F342*9+G342*4</f>
        <v>91</v>
      </c>
      <c r="I342" s="66" t="s">
        <v>312</v>
      </c>
    </row>
    <row r="343" spans="1:9" s="11" customFormat="1" ht="24.75" customHeight="1">
      <c r="A343" s="94" t="s">
        <v>11</v>
      </c>
      <c r="B343" s="94"/>
      <c r="C343" s="94"/>
      <c r="D343" s="23">
        <f>D344+195+D346+D347</f>
        <v>625</v>
      </c>
      <c r="E343" s="18">
        <f>E344+E345+E346+E347+E348+E349</f>
        <v>23.500000000000004</v>
      </c>
      <c r="F343" s="18">
        <f>F344+F345+F346+F347+F348+F349</f>
        <v>26.099999999999998</v>
      </c>
      <c r="G343" s="18">
        <f>G344+G345+G346+G347+G348+G349</f>
        <v>74.3</v>
      </c>
      <c r="H343" s="18">
        <f>H344+H345+H346+H347+H348+H349</f>
        <v>626.1</v>
      </c>
      <c r="I343" s="71"/>
    </row>
    <row r="344" spans="1:9" s="11" customFormat="1" ht="24.75" customHeight="1">
      <c r="A344" s="100" t="s">
        <v>285</v>
      </c>
      <c r="B344" s="101"/>
      <c r="C344" s="101"/>
      <c r="D344" s="25">
        <v>50</v>
      </c>
      <c r="E344" s="26">
        <v>1.2</v>
      </c>
      <c r="F344" s="26">
        <v>4.1</v>
      </c>
      <c r="G344" s="26">
        <v>6.3</v>
      </c>
      <c r="H344" s="29">
        <f>E344*4+F344*9+G344*4</f>
        <v>66.89999999999999</v>
      </c>
      <c r="I344" s="66" t="s">
        <v>216</v>
      </c>
    </row>
    <row r="345" spans="1:9" s="11" customFormat="1" ht="27" customHeight="1">
      <c r="A345" s="100" t="s">
        <v>284</v>
      </c>
      <c r="B345" s="100"/>
      <c r="C345" s="100"/>
      <c r="D345" s="25" t="s">
        <v>194</v>
      </c>
      <c r="E345" s="32">
        <v>5.4</v>
      </c>
      <c r="F345" s="32">
        <v>5.3</v>
      </c>
      <c r="G345" s="32">
        <v>9.2</v>
      </c>
      <c r="H345" s="27">
        <f>E345*4+F345*9+G345*4</f>
        <v>106.1</v>
      </c>
      <c r="I345" s="67" t="s">
        <v>309</v>
      </c>
    </row>
    <row r="346" spans="1:9" s="11" customFormat="1" ht="27" customHeight="1">
      <c r="A346" s="100" t="s">
        <v>220</v>
      </c>
      <c r="B346" s="100"/>
      <c r="C346" s="100"/>
      <c r="D346" s="25">
        <v>200</v>
      </c>
      <c r="E346" s="26">
        <v>15.3</v>
      </c>
      <c r="F346" s="26">
        <v>15.9</v>
      </c>
      <c r="G346" s="26">
        <v>16.1</v>
      </c>
      <c r="H346" s="29">
        <f>E346*4+F346*9+G346*4</f>
        <v>268.70000000000005</v>
      </c>
      <c r="I346" s="66" t="s">
        <v>219</v>
      </c>
    </row>
    <row r="347" spans="1:9" s="11" customFormat="1" ht="27" customHeight="1">
      <c r="A347" s="100" t="s">
        <v>218</v>
      </c>
      <c r="B347" s="100"/>
      <c r="C347" s="100"/>
      <c r="D347" s="25">
        <v>180</v>
      </c>
      <c r="E347" s="26">
        <v>0.1</v>
      </c>
      <c r="F347" s="26">
        <v>0</v>
      </c>
      <c r="G347" s="26">
        <v>14.4</v>
      </c>
      <c r="H347" s="29">
        <f>E347*4+F347*9+G347*4</f>
        <v>58</v>
      </c>
      <c r="I347" s="67" t="s">
        <v>217</v>
      </c>
    </row>
    <row r="348" spans="1:9" s="11" customFormat="1" ht="27" customHeight="1">
      <c r="A348" s="99" t="s">
        <v>35</v>
      </c>
      <c r="B348" s="99"/>
      <c r="C348" s="99"/>
      <c r="D348" s="25">
        <v>30</v>
      </c>
      <c r="E348" s="26">
        <v>0.6</v>
      </c>
      <c r="F348" s="26">
        <v>0.3</v>
      </c>
      <c r="G348" s="26">
        <v>13.2</v>
      </c>
      <c r="H348" s="29">
        <v>57.9</v>
      </c>
      <c r="I348" s="67"/>
    </row>
    <row r="349" spans="1:9" s="11" customFormat="1" ht="27" customHeight="1">
      <c r="A349" s="99" t="s">
        <v>28</v>
      </c>
      <c r="B349" s="99"/>
      <c r="C349" s="99"/>
      <c r="D349" s="25">
        <v>40</v>
      </c>
      <c r="E349" s="26">
        <v>0.9</v>
      </c>
      <c r="F349" s="26">
        <v>0.5</v>
      </c>
      <c r="G349" s="26">
        <v>15.1</v>
      </c>
      <c r="H349" s="29">
        <f>E349*4+F349*9+G349*4</f>
        <v>68.5</v>
      </c>
      <c r="I349" s="67"/>
    </row>
    <row r="350" spans="1:9" s="11" customFormat="1" ht="27" customHeight="1">
      <c r="A350" s="94" t="s">
        <v>12</v>
      </c>
      <c r="B350" s="94"/>
      <c r="C350" s="94"/>
      <c r="D350" s="23">
        <f>D351+D352</f>
        <v>250</v>
      </c>
      <c r="E350" s="18">
        <f>E351+E352</f>
        <v>5.3</v>
      </c>
      <c r="F350" s="18">
        <f>F351+F352</f>
        <v>12.2</v>
      </c>
      <c r="G350" s="18">
        <f>G351+G352</f>
        <v>31.8</v>
      </c>
      <c r="H350" s="24">
        <f>H351+H352</f>
        <v>258.2</v>
      </c>
      <c r="I350" s="71"/>
    </row>
    <row r="351" spans="1:9" s="11" customFormat="1" ht="27" customHeight="1">
      <c r="A351" s="120" t="s">
        <v>243</v>
      </c>
      <c r="B351" s="120"/>
      <c r="C351" s="120"/>
      <c r="D351" s="42">
        <v>50</v>
      </c>
      <c r="E351" s="32">
        <v>1.7</v>
      </c>
      <c r="F351" s="32">
        <v>5.5</v>
      </c>
      <c r="G351" s="32">
        <v>18.1</v>
      </c>
      <c r="H351" s="29">
        <f>E351*4+F351*9+G351*4</f>
        <v>128.7</v>
      </c>
      <c r="I351" s="67" t="s">
        <v>242</v>
      </c>
    </row>
    <row r="352" spans="1:9" s="11" customFormat="1" ht="27" customHeight="1">
      <c r="A352" s="64" t="s">
        <v>54</v>
      </c>
      <c r="B352" s="2">
        <v>207</v>
      </c>
      <c r="C352" s="2">
        <v>200</v>
      </c>
      <c r="D352" s="83">
        <v>200</v>
      </c>
      <c r="E352" s="84">
        <v>3.6</v>
      </c>
      <c r="F352" s="84">
        <v>6.7</v>
      </c>
      <c r="G352" s="84">
        <v>13.7</v>
      </c>
      <c r="H352" s="62">
        <f>E352*4+F352*9+G352*4</f>
        <v>129.5</v>
      </c>
      <c r="I352" s="75" t="s">
        <v>322</v>
      </c>
    </row>
    <row r="353" spans="1:9" s="11" customFormat="1" ht="27" customHeight="1">
      <c r="A353" s="110" t="s">
        <v>37</v>
      </c>
      <c r="B353" s="110"/>
      <c r="C353" s="110"/>
      <c r="D353" s="36">
        <f>D354+D355+D356</f>
        <v>450</v>
      </c>
      <c r="E353" s="38">
        <f>E354+E355+E356</f>
        <v>18.8</v>
      </c>
      <c r="F353" s="38">
        <f>F354+F355+F356</f>
        <v>19</v>
      </c>
      <c r="G353" s="38">
        <f>G354+G355+G356</f>
        <v>55.5</v>
      </c>
      <c r="H353" s="38">
        <f>H354+H355+H356</f>
        <v>468.20000000000005</v>
      </c>
      <c r="I353" s="68"/>
    </row>
    <row r="354" spans="1:9" s="11" customFormat="1" ht="27" customHeight="1">
      <c r="A354" s="100" t="s">
        <v>331</v>
      </c>
      <c r="B354" s="100"/>
      <c r="C354" s="100"/>
      <c r="D354" s="25">
        <v>150</v>
      </c>
      <c r="E354" s="26">
        <v>12.9</v>
      </c>
      <c r="F354" s="26">
        <v>12.2</v>
      </c>
      <c r="G354" s="26">
        <v>29.7</v>
      </c>
      <c r="H354" s="29">
        <f>E354*4+F354*9+G354*4</f>
        <v>280.2</v>
      </c>
      <c r="I354" s="66" t="s">
        <v>221</v>
      </c>
    </row>
    <row r="355" spans="1:9" s="11" customFormat="1" ht="27" customHeight="1">
      <c r="A355" s="30" t="s">
        <v>193</v>
      </c>
      <c r="B355" s="33">
        <v>210</v>
      </c>
      <c r="C355" s="28">
        <v>200</v>
      </c>
      <c r="D355" s="39">
        <v>200</v>
      </c>
      <c r="E355" s="40">
        <v>5.8</v>
      </c>
      <c r="F355" s="40">
        <v>6.4</v>
      </c>
      <c r="G355" s="40">
        <v>9.4</v>
      </c>
      <c r="H355" s="29">
        <f>E355*4+F355*9+G355*4</f>
        <v>118.4</v>
      </c>
      <c r="I355" s="66" t="s">
        <v>179</v>
      </c>
    </row>
    <row r="356" spans="1:9" s="11" customFormat="1" ht="27" customHeight="1">
      <c r="A356" s="100" t="s">
        <v>57</v>
      </c>
      <c r="B356" s="100"/>
      <c r="C356" s="100"/>
      <c r="D356" s="42">
        <v>100</v>
      </c>
      <c r="E356" s="32">
        <v>0.1</v>
      </c>
      <c r="F356" s="32">
        <v>0.4</v>
      </c>
      <c r="G356" s="32">
        <v>16.4</v>
      </c>
      <c r="H356" s="27">
        <f>E356*4+F356*9+G356*4</f>
        <v>69.6</v>
      </c>
      <c r="I356" s="66" t="s">
        <v>58</v>
      </c>
    </row>
    <row r="357" spans="1:9" s="11" customFormat="1" ht="27" customHeight="1">
      <c r="A357" s="125" t="s">
        <v>41</v>
      </c>
      <c r="B357" s="125"/>
      <c r="C357" s="125"/>
      <c r="D357" s="13"/>
      <c r="E357" s="14"/>
      <c r="F357" s="14"/>
      <c r="G357" s="14"/>
      <c r="H357" s="15"/>
      <c r="I357" s="73"/>
    </row>
    <row r="358" spans="1:9" s="3" customFormat="1" ht="27" customHeight="1">
      <c r="A358" s="94" t="s">
        <v>27</v>
      </c>
      <c r="B358" s="103"/>
      <c r="C358" s="103"/>
      <c r="D358" s="103"/>
      <c r="E358" s="24">
        <f>E337+E343+E341+E350+E353</f>
        <v>58</v>
      </c>
      <c r="F358" s="24">
        <f>F337+F343+F341+F350+F353</f>
        <v>66.4</v>
      </c>
      <c r="G358" s="24">
        <f>G337+G343+G341+G350+G353</f>
        <v>242.4</v>
      </c>
      <c r="H358" s="24">
        <f>H337+H343+H341+H350+H353</f>
        <v>1799.2</v>
      </c>
      <c r="I358" s="74"/>
    </row>
    <row r="359" spans="1:9" s="3" customFormat="1" ht="27" customHeight="1">
      <c r="A359" s="118" t="s">
        <v>24</v>
      </c>
      <c r="B359" s="118"/>
      <c r="C359" s="118"/>
      <c r="D359" s="118"/>
      <c r="E359" s="118"/>
      <c r="F359" s="118"/>
      <c r="G359" s="118"/>
      <c r="H359" s="118"/>
      <c r="I359" s="118"/>
    </row>
    <row r="360" spans="1:9" s="3" customFormat="1" ht="27" customHeight="1">
      <c r="A360" s="117" t="s">
        <v>1</v>
      </c>
      <c r="B360" s="98" t="s">
        <v>2</v>
      </c>
      <c r="C360" s="98" t="s">
        <v>3</v>
      </c>
      <c r="D360" s="98" t="s">
        <v>4</v>
      </c>
      <c r="E360" s="98"/>
      <c r="F360" s="98"/>
      <c r="G360" s="98"/>
      <c r="H360" s="98"/>
      <c r="I360" s="102" t="s">
        <v>43</v>
      </c>
    </row>
    <row r="361" spans="1:9" s="11" customFormat="1" ht="27" customHeight="1">
      <c r="A361" s="117"/>
      <c r="B361" s="98"/>
      <c r="C361" s="98"/>
      <c r="D361" s="21" t="s">
        <v>5</v>
      </c>
      <c r="E361" s="43" t="s">
        <v>6</v>
      </c>
      <c r="F361" s="43" t="s">
        <v>7</v>
      </c>
      <c r="G361" s="43" t="s">
        <v>8</v>
      </c>
      <c r="H361" s="21" t="s">
        <v>9</v>
      </c>
      <c r="I361" s="102"/>
    </row>
    <row r="362" spans="1:9" s="11" customFormat="1" ht="27" customHeight="1">
      <c r="A362" s="94" t="s">
        <v>10</v>
      </c>
      <c r="B362" s="94"/>
      <c r="C362" s="94"/>
      <c r="D362" s="23">
        <f>D363+30+D365</f>
        <v>410</v>
      </c>
      <c r="E362" s="18">
        <f>E363+E364+E365</f>
        <v>7.8999999999999995</v>
      </c>
      <c r="F362" s="18">
        <f>F363+F364+F365</f>
        <v>14.2</v>
      </c>
      <c r="G362" s="18">
        <f>G363+G364+G365</f>
        <v>51.5</v>
      </c>
      <c r="H362" s="18">
        <f>H363+H364+H365</f>
        <v>365.4</v>
      </c>
      <c r="I362" s="71"/>
    </row>
    <row r="363" spans="1:9" s="11" customFormat="1" ht="27" customHeight="1">
      <c r="A363" s="99" t="s">
        <v>223</v>
      </c>
      <c r="B363" s="99"/>
      <c r="C363" s="99"/>
      <c r="D363" s="7">
        <v>200</v>
      </c>
      <c r="E363" s="4">
        <v>6</v>
      </c>
      <c r="F363" s="4">
        <v>7.1</v>
      </c>
      <c r="G363" s="4">
        <v>31.1</v>
      </c>
      <c r="H363" s="62">
        <f>E363*4+F363*9+G363*4</f>
        <v>212.3</v>
      </c>
      <c r="I363" s="66" t="s">
        <v>222</v>
      </c>
    </row>
    <row r="364" spans="1:9" s="11" customFormat="1" ht="27" customHeight="1">
      <c r="A364" s="99" t="s">
        <v>45</v>
      </c>
      <c r="B364" s="99"/>
      <c r="C364" s="99"/>
      <c r="D364" s="56" t="s">
        <v>46</v>
      </c>
      <c r="E364" s="26">
        <v>1.8</v>
      </c>
      <c r="F364" s="26">
        <v>7.1</v>
      </c>
      <c r="G364" s="26">
        <v>9.9</v>
      </c>
      <c r="H364" s="27">
        <f>E364*4+F364*9+G364*4</f>
        <v>110.69999999999999</v>
      </c>
      <c r="I364" s="67" t="s">
        <v>315</v>
      </c>
    </row>
    <row r="365" spans="1:9" s="11" customFormat="1" ht="27" customHeight="1">
      <c r="A365" s="99" t="s">
        <v>106</v>
      </c>
      <c r="B365" s="99"/>
      <c r="C365" s="99"/>
      <c r="D365" s="25">
        <v>180</v>
      </c>
      <c r="E365" s="26">
        <v>0.1</v>
      </c>
      <c r="F365" s="26">
        <v>0</v>
      </c>
      <c r="G365" s="26">
        <v>10.5</v>
      </c>
      <c r="H365" s="29">
        <f>E365*4+F365*9+G365*4</f>
        <v>42.4</v>
      </c>
      <c r="I365" s="67" t="s">
        <v>105</v>
      </c>
    </row>
    <row r="366" spans="1:9" s="11" customFormat="1" ht="27" customHeight="1">
      <c r="A366" s="104" t="s">
        <v>34</v>
      </c>
      <c r="B366" s="104"/>
      <c r="C366" s="104"/>
      <c r="D366" s="104"/>
      <c r="E366" s="18">
        <f>E367</f>
        <v>0.5</v>
      </c>
      <c r="F366" s="18">
        <f>F367</f>
        <v>0.2</v>
      </c>
      <c r="G366" s="18">
        <f>G367</f>
        <v>21.8</v>
      </c>
      <c r="H366" s="24">
        <f>H367</f>
        <v>91</v>
      </c>
      <c r="I366" s="65"/>
    </row>
    <row r="367" spans="1:9" s="11" customFormat="1" ht="27" customHeight="1">
      <c r="A367" s="55" t="s">
        <v>55</v>
      </c>
      <c r="B367" s="25">
        <v>100</v>
      </c>
      <c r="C367" s="25">
        <v>100</v>
      </c>
      <c r="D367" s="25">
        <v>100</v>
      </c>
      <c r="E367" s="26">
        <v>0.5</v>
      </c>
      <c r="F367" s="26">
        <v>0.2</v>
      </c>
      <c r="G367" s="26">
        <v>21.8</v>
      </c>
      <c r="H367" s="29">
        <f>E367*4+F367*9+G367*4</f>
        <v>91</v>
      </c>
      <c r="I367" s="66" t="s">
        <v>312</v>
      </c>
    </row>
    <row r="368" spans="1:9" s="11" customFormat="1" ht="27" customHeight="1">
      <c r="A368" s="94" t="s">
        <v>11</v>
      </c>
      <c r="B368" s="94"/>
      <c r="C368" s="94"/>
      <c r="D368" s="23">
        <f>D369+190+D373+D384+D375</f>
        <v>650</v>
      </c>
      <c r="E368" s="18">
        <f>E369+E372+E373+E384+E375+E376+E377</f>
        <v>22.175</v>
      </c>
      <c r="F368" s="18">
        <f>F369+F372+F373+F384+F375+F376+F377</f>
        <v>20.7</v>
      </c>
      <c r="G368" s="18">
        <f>G369+G372+G373+G384+G375+G376+G377</f>
        <v>85.39999999999999</v>
      </c>
      <c r="H368" s="18">
        <f>H369+H372+H373+H384+H375+H376+H377</f>
        <v>616.6</v>
      </c>
      <c r="I368" s="71"/>
    </row>
    <row r="369" spans="1:9" s="11" customFormat="1" ht="27" customHeight="1">
      <c r="A369" s="100" t="s">
        <v>177</v>
      </c>
      <c r="B369" s="101"/>
      <c r="C369" s="101"/>
      <c r="D369" s="25">
        <v>50</v>
      </c>
      <c r="E369" s="26">
        <v>0.875</v>
      </c>
      <c r="F369" s="26">
        <v>4.1</v>
      </c>
      <c r="G369" s="26">
        <v>3.4</v>
      </c>
      <c r="H369" s="29">
        <f>E369*4+F369*9+G369*4</f>
        <v>54</v>
      </c>
      <c r="I369" s="66" t="s">
        <v>176</v>
      </c>
    </row>
    <row r="370" spans="1:9" s="3" customFormat="1" ht="27" customHeight="1">
      <c r="A370" s="107" t="s">
        <v>40</v>
      </c>
      <c r="B370" s="107"/>
      <c r="C370" s="107"/>
      <c r="D370" s="107"/>
      <c r="E370" s="107"/>
      <c r="F370" s="107"/>
      <c r="G370" s="107"/>
      <c r="H370" s="107"/>
      <c r="I370" s="107"/>
    </row>
    <row r="371" spans="1:9" s="3" customFormat="1" ht="27" customHeight="1">
      <c r="A371" s="133" t="s">
        <v>338</v>
      </c>
      <c r="B371" s="133"/>
      <c r="C371" s="133"/>
      <c r="D371" s="7">
        <v>50</v>
      </c>
      <c r="E371" s="4">
        <v>0.9</v>
      </c>
      <c r="F371" s="4">
        <v>4</v>
      </c>
      <c r="G371" s="4">
        <v>3.7</v>
      </c>
      <c r="H371" s="1">
        <f>E371*4+F371*9+G371*4</f>
        <v>54.400000000000006</v>
      </c>
      <c r="I371" s="66" t="s">
        <v>339</v>
      </c>
    </row>
    <row r="372" spans="1:9" s="11" customFormat="1" ht="27" customHeight="1">
      <c r="A372" s="99" t="s">
        <v>282</v>
      </c>
      <c r="B372" s="109"/>
      <c r="C372" s="109"/>
      <c r="D372" s="25" t="s">
        <v>224</v>
      </c>
      <c r="E372" s="26">
        <v>4.4</v>
      </c>
      <c r="F372" s="26">
        <v>4.1</v>
      </c>
      <c r="G372" s="26">
        <v>15.2</v>
      </c>
      <c r="H372" s="29">
        <f>G372*4+F372*9+E372*4</f>
        <v>115.29999999999998</v>
      </c>
      <c r="I372" s="67" t="s">
        <v>283</v>
      </c>
    </row>
    <row r="373" spans="1:9" s="11" customFormat="1" ht="27" customHeight="1">
      <c r="A373" s="100" t="s">
        <v>226</v>
      </c>
      <c r="B373" s="100"/>
      <c r="C373" s="100"/>
      <c r="D373" s="25">
        <v>80</v>
      </c>
      <c r="E373" s="26">
        <v>11.9</v>
      </c>
      <c r="F373" s="26">
        <v>7.3</v>
      </c>
      <c r="G373" s="26">
        <v>2.5</v>
      </c>
      <c r="H373" s="29">
        <f>E373*4+F373*9+G373*4</f>
        <v>123.30000000000001</v>
      </c>
      <c r="I373" s="66" t="s">
        <v>225</v>
      </c>
    </row>
    <row r="374" spans="1:9" s="11" customFormat="1" ht="27" customHeight="1">
      <c r="A374" s="99" t="s">
        <v>228</v>
      </c>
      <c r="B374" s="99"/>
      <c r="C374" s="99"/>
      <c r="D374" s="25">
        <v>150</v>
      </c>
      <c r="E374" s="26">
        <v>2.2</v>
      </c>
      <c r="F374" s="26">
        <v>3.8</v>
      </c>
      <c r="G374" s="26">
        <v>20.3</v>
      </c>
      <c r="H374" s="29">
        <f>G374*4+F374*9+E374*4</f>
        <v>124.2</v>
      </c>
      <c r="I374" s="67" t="s">
        <v>227</v>
      </c>
    </row>
    <row r="375" spans="1:9" s="11" customFormat="1" ht="27" customHeight="1">
      <c r="A375" s="120" t="s">
        <v>121</v>
      </c>
      <c r="B375" s="120"/>
      <c r="C375" s="120"/>
      <c r="D375" s="42">
        <v>180</v>
      </c>
      <c r="E375" s="32">
        <v>0.5</v>
      </c>
      <c r="F375" s="32">
        <v>0</v>
      </c>
      <c r="G375" s="32">
        <v>17.1</v>
      </c>
      <c r="H375" s="29">
        <f>E375*4+F375*9+G375*4</f>
        <v>70.4</v>
      </c>
      <c r="I375" s="67" t="s">
        <v>120</v>
      </c>
    </row>
    <row r="376" spans="1:9" s="11" customFormat="1" ht="27" customHeight="1">
      <c r="A376" s="99" t="s">
        <v>35</v>
      </c>
      <c r="B376" s="99"/>
      <c r="C376" s="99"/>
      <c r="D376" s="25">
        <v>30</v>
      </c>
      <c r="E376" s="26">
        <v>0.6</v>
      </c>
      <c r="F376" s="26">
        <v>0.3</v>
      </c>
      <c r="G376" s="26">
        <v>13.2</v>
      </c>
      <c r="H376" s="29">
        <v>57.9</v>
      </c>
      <c r="I376" s="67"/>
    </row>
    <row r="377" spans="1:9" s="11" customFormat="1" ht="27" customHeight="1">
      <c r="A377" s="99" t="s">
        <v>28</v>
      </c>
      <c r="B377" s="99"/>
      <c r="C377" s="99"/>
      <c r="D377" s="25">
        <v>40</v>
      </c>
      <c r="E377" s="26">
        <v>0.9</v>
      </c>
      <c r="F377" s="26">
        <v>0.5</v>
      </c>
      <c r="G377" s="26">
        <v>15.1</v>
      </c>
      <c r="H377" s="29">
        <f>E377*4+F377*9+G377*4</f>
        <v>68.5</v>
      </c>
      <c r="I377" s="67"/>
    </row>
    <row r="378" spans="1:9" s="11" customFormat="1" ht="27" customHeight="1">
      <c r="A378" s="94" t="s">
        <v>12</v>
      </c>
      <c r="B378" s="94"/>
      <c r="C378" s="94"/>
      <c r="D378" s="23">
        <f>D379+D380</f>
        <v>250</v>
      </c>
      <c r="E378" s="18">
        <f>E379+E380</f>
        <v>5.1</v>
      </c>
      <c r="F378" s="18">
        <f>F379+F380</f>
        <v>11.5</v>
      </c>
      <c r="G378" s="18">
        <f>G379+G380</f>
        <v>39.5</v>
      </c>
      <c r="H378" s="24">
        <f>H379+H380</f>
        <v>281.9</v>
      </c>
      <c r="I378" s="71"/>
    </row>
    <row r="379" spans="1:9" s="11" customFormat="1" ht="27" customHeight="1">
      <c r="A379" s="119" t="s">
        <v>38</v>
      </c>
      <c r="B379" s="119"/>
      <c r="C379" s="119"/>
      <c r="D379" s="47">
        <v>50</v>
      </c>
      <c r="E379" s="26">
        <v>1.5</v>
      </c>
      <c r="F379" s="26">
        <v>5.1</v>
      </c>
      <c r="G379" s="26">
        <v>29</v>
      </c>
      <c r="H379" s="29">
        <f>E379*4+F379*9+G379*4</f>
        <v>167.9</v>
      </c>
      <c r="I379" s="67"/>
    </row>
    <row r="380" spans="1:9" s="11" customFormat="1" ht="27" customHeight="1">
      <c r="A380" s="57" t="s">
        <v>54</v>
      </c>
      <c r="B380" s="28">
        <v>207</v>
      </c>
      <c r="C380" s="28">
        <v>200</v>
      </c>
      <c r="D380" s="39">
        <v>200</v>
      </c>
      <c r="E380" s="40">
        <v>3.6</v>
      </c>
      <c r="F380" s="40">
        <v>6.4</v>
      </c>
      <c r="G380" s="40">
        <v>10.5</v>
      </c>
      <c r="H380" s="27">
        <f>E380*4+F380*9+G380*4</f>
        <v>114</v>
      </c>
      <c r="I380" s="67" t="s">
        <v>322</v>
      </c>
    </row>
    <row r="381" spans="1:9" s="3" customFormat="1" ht="27" customHeight="1">
      <c r="A381" s="110" t="s">
        <v>37</v>
      </c>
      <c r="B381" s="110"/>
      <c r="C381" s="110"/>
      <c r="D381" s="52">
        <f>D383+D384+D385+D382</f>
        <v>450</v>
      </c>
      <c r="E381" s="41">
        <f>E383+E384+E385+E386+E382</f>
        <v>18.9</v>
      </c>
      <c r="F381" s="41">
        <f>F383+F384+F385+F386+F382</f>
        <v>17.9</v>
      </c>
      <c r="G381" s="41">
        <f>G383+G384+G385+G386+G382</f>
        <v>48.099999999999994</v>
      </c>
      <c r="H381" s="41">
        <f>H383+H384+H385+H386+H382</f>
        <v>429.1</v>
      </c>
      <c r="I381" s="72"/>
    </row>
    <row r="382" spans="1:9" s="11" customFormat="1" ht="27" customHeight="1">
      <c r="A382" s="99" t="s">
        <v>107</v>
      </c>
      <c r="B382" s="99"/>
      <c r="C382" s="99"/>
      <c r="D382" s="56" t="s">
        <v>109</v>
      </c>
      <c r="E382" s="26">
        <v>5.1</v>
      </c>
      <c r="F382" s="26">
        <v>4.6</v>
      </c>
      <c r="G382" s="26">
        <v>0.3</v>
      </c>
      <c r="H382" s="1">
        <f>E382*4+F382*9+G382*4</f>
        <v>63</v>
      </c>
      <c r="I382" s="66" t="s">
        <v>108</v>
      </c>
    </row>
    <row r="383" spans="1:9" s="11" customFormat="1" ht="27" customHeight="1">
      <c r="A383" s="135" t="s">
        <v>344</v>
      </c>
      <c r="B383" s="136"/>
      <c r="C383" s="136"/>
      <c r="D383" s="61">
        <v>80</v>
      </c>
      <c r="E383" s="5">
        <v>10.4</v>
      </c>
      <c r="F383" s="5">
        <v>8.8</v>
      </c>
      <c r="G383" s="5">
        <v>14.5</v>
      </c>
      <c r="H383" s="1">
        <f>E383*4+F383*9+G383*4</f>
        <v>178.8</v>
      </c>
      <c r="I383" s="66" t="s">
        <v>345</v>
      </c>
    </row>
    <row r="384" spans="1:9" s="11" customFormat="1" ht="27" customHeight="1">
      <c r="A384" s="112" t="s">
        <v>359</v>
      </c>
      <c r="B384" s="112"/>
      <c r="C384" s="112"/>
      <c r="D384" s="7">
        <v>150</v>
      </c>
      <c r="E384" s="6">
        <v>3</v>
      </c>
      <c r="F384" s="6">
        <v>4.4</v>
      </c>
      <c r="G384" s="6">
        <v>18.9</v>
      </c>
      <c r="H384" s="60">
        <f>E384*4+F384*9+G384*4</f>
        <v>127.19999999999999</v>
      </c>
      <c r="I384" s="77" t="s">
        <v>135</v>
      </c>
    </row>
    <row r="385" spans="1:9" s="11" customFormat="1" ht="27" customHeight="1">
      <c r="A385" s="99" t="s">
        <v>140</v>
      </c>
      <c r="B385" s="99"/>
      <c r="C385" s="99"/>
      <c r="D385" s="25">
        <v>180</v>
      </c>
      <c r="E385" s="26">
        <v>0.1</v>
      </c>
      <c r="F385" s="26">
        <v>0</v>
      </c>
      <c r="G385" s="26">
        <v>10.6</v>
      </c>
      <c r="H385" s="29">
        <f>E385*4+F385*9+G385*4</f>
        <v>42.8</v>
      </c>
      <c r="I385" s="67" t="s">
        <v>79</v>
      </c>
    </row>
    <row r="386" spans="1:9" s="11" customFormat="1" ht="27" customHeight="1">
      <c r="A386" s="99" t="s">
        <v>28</v>
      </c>
      <c r="B386" s="99"/>
      <c r="C386" s="99"/>
      <c r="D386" s="25">
        <v>10</v>
      </c>
      <c r="E386" s="26">
        <v>0.3</v>
      </c>
      <c r="F386" s="26">
        <v>0.1</v>
      </c>
      <c r="G386" s="26">
        <v>3.8</v>
      </c>
      <c r="H386" s="29">
        <f>E386*4+F386*9+G386*4</f>
        <v>17.3</v>
      </c>
      <c r="I386" s="67"/>
    </row>
    <row r="387" spans="1:9" s="11" customFormat="1" ht="27" customHeight="1">
      <c r="A387" s="94" t="s">
        <v>27</v>
      </c>
      <c r="B387" s="103"/>
      <c r="C387" s="103"/>
      <c r="D387" s="103"/>
      <c r="E387" s="24">
        <f>E362+E368+E378+E366+E381</f>
        <v>54.574999999999996</v>
      </c>
      <c r="F387" s="24">
        <f>F362+F368+F378+F366+F381</f>
        <v>64.5</v>
      </c>
      <c r="G387" s="24">
        <f>G362+G368+G378+G366+G381</f>
        <v>246.29999999999998</v>
      </c>
      <c r="H387" s="24">
        <f>H362+H368+H378+H366+H381</f>
        <v>1784</v>
      </c>
      <c r="I387" s="74"/>
    </row>
    <row r="388" spans="1:9" s="11" customFormat="1" ht="27" customHeight="1">
      <c r="A388" s="118" t="s">
        <v>25</v>
      </c>
      <c r="B388" s="118"/>
      <c r="C388" s="118"/>
      <c r="D388" s="118"/>
      <c r="E388" s="118"/>
      <c r="F388" s="118"/>
      <c r="G388" s="118"/>
      <c r="H388" s="118"/>
      <c r="I388" s="118"/>
    </row>
    <row r="389" spans="1:9" s="11" customFormat="1" ht="27" customHeight="1">
      <c r="A389" s="117" t="s">
        <v>1</v>
      </c>
      <c r="B389" s="98" t="s">
        <v>2</v>
      </c>
      <c r="C389" s="98" t="s">
        <v>3</v>
      </c>
      <c r="D389" s="98" t="s">
        <v>4</v>
      </c>
      <c r="E389" s="98"/>
      <c r="F389" s="98"/>
      <c r="G389" s="98"/>
      <c r="H389" s="98"/>
      <c r="I389" s="102" t="s">
        <v>43</v>
      </c>
    </row>
    <row r="390" spans="1:9" s="11" customFormat="1" ht="27" customHeight="1">
      <c r="A390" s="117"/>
      <c r="B390" s="98"/>
      <c r="C390" s="98"/>
      <c r="D390" s="21" t="s">
        <v>5</v>
      </c>
      <c r="E390" s="43" t="s">
        <v>6</v>
      </c>
      <c r="F390" s="43" t="s">
        <v>7</v>
      </c>
      <c r="G390" s="43" t="s">
        <v>8</v>
      </c>
      <c r="H390" s="21" t="s">
        <v>9</v>
      </c>
      <c r="I390" s="102"/>
    </row>
    <row r="391" spans="1:9" s="11" customFormat="1" ht="27" customHeight="1">
      <c r="A391" s="94" t="s">
        <v>10</v>
      </c>
      <c r="B391" s="94"/>
      <c r="C391" s="94"/>
      <c r="D391" s="23">
        <f>D392+D393+30+D395</f>
        <v>400</v>
      </c>
      <c r="E391" s="18">
        <f>E392+E393+E394+E395</f>
        <v>16.8</v>
      </c>
      <c r="F391" s="18">
        <f>F392+F393+F394+F395</f>
        <v>11</v>
      </c>
      <c r="G391" s="18">
        <f>G392+G393+G394+G395</f>
        <v>49.1</v>
      </c>
      <c r="H391" s="18">
        <f>H392+H393+H394+H395</f>
        <v>362.59999999999997</v>
      </c>
      <c r="I391" s="71"/>
    </row>
    <row r="392" spans="1:9" s="11" customFormat="1" ht="27" customHeight="1">
      <c r="A392" s="100" t="s">
        <v>232</v>
      </c>
      <c r="B392" s="116"/>
      <c r="C392" s="116"/>
      <c r="D392" s="46">
        <v>120</v>
      </c>
      <c r="E392" s="26">
        <v>11.2</v>
      </c>
      <c r="F392" s="26">
        <v>5.7</v>
      </c>
      <c r="G392" s="26">
        <v>19.7</v>
      </c>
      <c r="H392" s="27">
        <f>E392*4+F392*9+G392*4</f>
        <v>174.89999999999998</v>
      </c>
      <c r="I392" s="67" t="s">
        <v>229</v>
      </c>
    </row>
    <row r="393" spans="1:9" s="11" customFormat="1" ht="27" customHeight="1">
      <c r="A393" s="100" t="s">
        <v>231</v>
      </c>
      <c r="B393" s="100"/>
      <c r="C393" s="100"/>
      <c r="D393" s="25">
        <v>50</v>
      </c>
      <c r="E393" s="34">
        <v>1.3</v>
      </c>
      <c r="F393" s="34">
        <v>2.7</v>
      </c>
      <c r="G393" s="34">
        <v>6.9</v>
      </c>
      <c r="H393" s="29">
        <f>E393*4+F393*9+G393*4</f>
        <v>57.1</v>
      </c>
      <c r="I393" s="54" t="s">
        <v>230</v>
      </c>
    </row>
    <row r="394" spans="1:9" s="11" customFormat="1" ht="27" customHeight="1">
      <c r="A394" s="120" t="s">
        <v>60</v>
      </c>
      <c r="B394" s="120"/>
      <c r="C394" s="120"/>
      <c r="D394" s="58" t="s">
        <v>46</v>
      </c>
      <c r="E394" s="32">
        <v>4.2</v>
      </c>
      <c r="F394" s="32">
        <v>2.6</v>
      </c>
      <c r="G394" s="32">
        <v>9.9</v>
      </c>
      <c r="H394" s="29">
        <f>E394*4+F394*9+G394*4</f>
        <v>79.80000000000001</v>
      </c>
      <c r="I394" s="67" t="s">
        <v>327</v>
      </c>
    </row>
    <row r="395" spans="1:9" s="11" customFormat="1" ht="27" customHeight="1">
      <c r="A395" s="99" t="s">
        <v>310</v>
      </c>
      <c r="B395" s="99"/>
      <c r="C395" s="99"/>
      <c r="D395" s="25">
        <v>200</v>
      </c>
      <c r="E395" s="26">
        <v>0.1</v>
      </c>
      <c r="F395" s="26">
        <v>0</v>
      </c>
      <c r="G395" s="26">
        <v>12.6</v>
      </c>
      <c r="H395" s="29">
        <f>E395*4+F395*9+G395*4</f>
        <v>50.8</v>
      </c>
      <c r="I395" s="67" t="s">
        <v>311</v>
      </c>
    </row>
    <row r="396" spans="1:9" s="11" customFormat="1" ht="27" customHeight="1">
      <c r="A396" s="104" t="s">
        <v>34</v>
      </c>
      <c r="B396" s="104"/>
      <c r="C396" s="104"/>
      <c r="D396" s="104"/>
      <c r="E396" s="18">
        <f>E397</f>
        <v>0.5</v>
      </c>
      <c r="F396" s="18">
        <f>F397</f>
        <v>0.2</v>
      </c>
      <c r="G396" s="18">
        <f>G397</f>
        <v>21.8</v>
      </c>
      <c r="H396" s="24">
        <f>H397</f>
        <v>91</v>
      </c>
      <c r="I396" s="71"/>
    </row>
    <row r="397" spans="1:9" s="11" customFormat="1" ht="27" customHeight="1">
      <c r="A397" s="55" t="s">
        <v>55</v>
      </c>
      <c r="B397" s="25">
        <v>100</v>
      </c>
      <c r="C397" s="25">
        <v>100</v>
      </c>
      <c r="D397" s="25">
        <v>100</v>
      </c>
      <c r="E397" s="26">
        <v>0.5</v>
      </c>
      <c r="F397" s="26">
        <v>0.2</v>
      </c>
      <c r="G397" s="26">
        <v>21.8</v>
      </c>
      <c r="H397" s="29">
        <f>E397*4+F397*9+G397*4</f>
        <v>91</v>
      </c>
      <c r="I397" s="66" t="s">
        <v>312</v>
      </c>
    </row>
    <row r="398" spans="1:9" s="11" customFormat="1" ht="27" customHeight="1">
      <c r="A398" s="94" t="s">
        <v>11</v>
      </c>
      <c r="B398" s="94"/>
      <c r="C398" s="94"/>
      <c r="D398" s="24">
        <f>D399+200+D403+D404+D405</f>
        <v>630</v>
      </c>
      <c r="E398" s="18">
        <f>E399+E402+E403+E404+E405+E406+E407</f>
        <v>19.900000000000002</v>
      </c>
      <c r="F398" s="18">
        <f>F399+F402+F403+F404+F405+F406+F407</f>
        <v>24.029999999999998</v>
      </c>
      <c r="G398" s="18">
        <f>G399+G402+G403+G404+G405+G406+G407</f>
        <v>88.5</v>
      </c>
      <c r="H398" s="18">
        <f>H399+H402+H403+H404+H405+H406+H407</f>
        <v>649.8699999999999</v>
      </c>
      <c r="I398" s="71"/>
    </row>
    <row r="399" spans="1:9" s="11" customFormat="1" ht="27" customHeight="1">
      <c r="A399" s="100" t="s">
        <v>233</v>
      </c>
      <c r="B399" s="100"/>
      <c r="C399" s="100"/>
      <c r="D399" s="25">
        <v>50</v>
      </c>
      <c r="E399" s="26">
        <v>0.4</v>
      </c>
      <c r="F399" s="26">
        <v>3.1</v>
      </c>
      <c r="G399" s="26">
        <v>2.6</v>
      </c>
      <c r="H399" s="29">
        <f>E399*4+F399*9+G399*4</f>
        <v>39.900000000000006</v>
      </c>
      <c r="I399" s="67" t="s">
        <v>234</v>
      </c>
    </row>
    <row r="400" spans="1:9" s="11" customFormat="1" ht="27" customHeight="1">
      <c r="A400" s="107" t="s">
        <v>40</v>
      </c>
      <c r="B400" s="107"/>
      <c r="C400" s="107"/>
      <c r="D400" s="107"/>
      <c r="E400" s="107"/>
      <c r="F400" s="107"/>
      <c r="G400" s="107"/>
      <c r="H400" s="107"/>
      <c r="I400" s="107"/>
    </row>
    <row r="401" spans="1:9" s="11" customFormat="1" ht="27" customHeight="1">
      <c r="A401" s="100" t="s">
        <v>89</v>
      </c>
      <c r="B401" s="100"/>
      <c r="C401" s="100"/>
      <c r="D401" s="25">
        <v>50</v>
      </c>
      <c r="E401" s="26">
        <v>0.5</v>
      </c>
      <c r="F401" s="26">
        <v>4.1</v>
      </c>
      <c r="G401" s="26">
        <v>1.7</v>
      </c>
      <c r="H401" s="29">
        <f>G401*4+F401*9+E401*4</f>
        <v>45.699999999999996</v>
      </c>
      <c r="I401" s="66" t="s">
        <v>88</v>
      </c>
    </row>
    <row r="402" spans="1:9" s="11" customFormat="1" ht="27" customHeight="1">
      <c r="A402" s="114" t="s">
        <v>328</v>
      </c>
      <c r="B402" s="114"/>
      <c r="C402" s="114"/>
      <c r="D402" s="42" t="s">
        <v>61</v>
      </c>
      <c r="E402" s="32">
        <v>4.2</v>
      </c>
      <c r="F402" s="32">
        <v>4.9</v>
      </c>
      <c r="G402" s="32">
        <v>8.8</v>
      </c>
      <c r="H402" s="29">
        <f>E402*4+F402*9+G402*4</f>
        <v>96.10000000000001</v>
      </c>
      <c r="I402" s="66" t="s">
        <v>235</v>
      </c>
    </row>
    <row r="403" spans="1:9" s="11" customFormat="1" ht="27" customHeight="1">
      <c r="A403" s="99" t="s">
        <v>186</v>
      </c>
      <c r="B403" s="99"/>
      <c r="C403" s="99"/>
      <c r="D403" s="25">
        <v>70</v>
      </c>
      <c r="E403" s="26">
        <v>7.7</v>
      </c>
      <c r="F403" s="26">
        <v>8.8</v>
      </c>
      <c r="G403" s="26">
        <v>9.8</v>
      </c>
      <c r="H403" s="29">
        <f>E403*4+F403*9+G403*4</f>
        <v>149.2</v>
      </c>
      <c r="I403" s="67" t="s">
        <v>185</v>
      </c>
    </row>
    <row r="404" spans="1:9" s="11" customFormat="1" ht="27" customHeight="1">
      <c r="A404" s="100" t="s">
        <v>361</v>
      </c>
      <c r="B404" s="100"/>
      <c r="C404" s="100"/>
      <c r="D404" s="25">
        <v>130</v>
      </c>
      <c r="E404" s="26">
        <v>5.5</v>
      </c>
      <c r="F404" s="26">
        <v>6.1</v>
      </c>
      <c r="G404" s="26">
        <v>17.2</v>
      </c>
      <c r="H404" s="29">
        <f>E404*4+F404*9+G404*4</f>
        <v>145.7</v>
      </c>
      <c r="I404" s="66" t="s">
        <v>346</v>
      </c>
    </row>
    <row r="405" spans="1:9" s="11" customFormat="1" ht="27" customHeight="1">
      <c r="A405" s="100" t="s">
        <v>52</v>
      </c>
      <c r="B405" s="100"/>
      <c r="C405" s="100"/>
      <c r="D405" s="25">
        <v>180</v>
      </c>
      <c r="E405" s="26">
        <v>0.4</v>
      </c>
      <c r="F405" s="26">
        <v>0.13</v>
      </c>
      <c r="G405" s="26">
        <v>18</v>
      </c>
      <c r="H405" s="35">
        <f>G405*4+F405*9+E405*4</f>
        <v>74.77</v>
      </c>
      <c r="I405" s="66" t="s">
        <v>320</v>
      </c>
    </row>
    <row r="406" spans="1:9" s="3" customFormat="1" ht="27" customHeight="1">
      <c r="A406" s="99" t="s">
        <v>35</v>
      </c>
      <c r="B406" s="99"/>
      <c r="C406" s="99"/>
      <c r="D406" s="25">
        <v>30</v>
      </c>
      <c r="E406" s="26">
        <v>0.6</v>
      </c>
      <c r="F406" s="26">
        <v>0.3</v>
      </c>
      <c r="G406" s="26">
        <v>13.2</v>
      </c>
      <c r="H406" s="29">
        <v>57.9</v>
      </c>
      <c r="I406" s="67"/>
    </row>
    <row r="407" spans="1:9" s="11" customFormat="1" ht="27" customHeight="1">
      <c r="A407" s="99" t="s">
        <v>28</v>
      </c>
      <c r="B407" s="99"/>
      <c r="C407" s="99"/>
      <c r="D407" s="25">
        <v>50</v>
      </c>
      <c r="E407" s="26">
        <v>1.1</v>
      </c>
      <c r="F407" s="26">
        <v>0.7</v>
      </c>
      <c r="G407" s="26">
        <v>18.9</v>
      </c>
      <c r="H407" s="29">
        <f>E407*4+F407*9+G407*4</f>
        <v>86.3</v>
      </c>
      <c r="I407" s="67"/>
    </row>
    <row r="408" spans="1:9" s="11" customFormat="1" ht="27" customHeight="1">
      <c r="A408" s="94" t="s">
        <v>12</v>
      </c>
      <c r="B408" s="94"/>
      <c r="C408" s="94"/>
      <c r="D408" s="23">
        <f>70+D410</f>
        <v>270</v>
      </c>
      <c r="E408" s="18">
        <f>E409+E410</f>
        <v>5.7</v>
      </c>
      <c r="F408" s="18">
        <f>F409+F410</f>
        <v>9.5</v>
      </c>
      <c r="G408" s="18">
        <f>G409+G410</f>
        <v>41.5</v>
      </c>
      <c r="H408" s="24">
        <f>H409+H410</f>
        <v>274.3</v>
      </c>
      <c r="I408" s="71"/>
    </row>
    <row r="409" spans="1:9" s="11" customFormat="1" ht="27" customHeight="1">
      <c r="A409" s="119" t="s">
        <v>236</v>
      </c>
      <c r="B409" s="119"/>
      <c r="C409" s="119"/>
      <c r="D409" s="47" t="s">
        <v>42</v>
      </c>
      <c r="E409" s="26">
        <v>2.1</v>
      </c>
      <c r="F409" s="26">
        <v>3.1</v>
      </c>
      <c r="G409" s="26">
        <v>31</v>
      </c>
      <c r="H409" s="29">
        <f>E409*4+F409*9+G409*4</f>
        <v>160.3</v>
      </c>
      <c r="I409" s="66" t="s">
        <v>237</v>
      </c>
    </row>
    <row r="410" spans="1:9" s="11" customFormat="1" ht="27" customHeight="1">
      <c r="A410" s="57" t="s">
        <v>54</v>
      </c>
      <c r="B410" s="28">
        <v>207</v>
      </c>
      <c r="C410" s="28">
        <v>200</v>
      </c>
      <c r="D410" s="39">
        <v>200</v>
      </c>
      <c r="E410" s="40">
        <v>3.6</v>
      </c>
      <c r="F410" s="40">
        <v>6.4</v>
      </c>
      <c r="G410" s="40">
        <v>10.5</v>
      </c>
      <c r="H410" s="27">
        <f>E410*4+F410*9+G410*4</f>
        <v>114</v>
      </c>
      <c r="I410" s="67" t="s">
        <v>322</v>
      </c>
    </row>
    <row r="411" spans="1:9" s="11" customFormat="1" ht="27" customHeight="1">
      <c r="A411" s="110" t="s">
        <v>37</v>
      </c>
      <c r="B411" s="110"/>
      <c r="C411" s="110"/>
      <c r="D411" s="36">
        <f>D412+D413+D414</f>
        <v>450</v>
      </c>
      <c r="E411" s="41">
        <f>E412+E413+E414</f>
        <v>4.1</v>
      </c>
      <c r="F411" s="41">
        <f>F412+F413+F414</f>
        <v>4.2</v>
      </c>
      <c r="G411" s="41">
        <f>G412+G413+G414</f>
        <v>101.80000000000001</v>
      </c>
      <c r="H411" s="41">
        <f>H412+H413+H414</f>
        <v>461.4</v>
      </c>
      <c r="I411" s="72"/>
    </row>
    <row r="412" spans="1:9" s="11" customFormat="1" ht="27" customHeight="1">
      <c r="A412" s="100" t="s">
        <v>303</v>
      </c>
      <c r="B412" s="100"/>
      <c r="C412" s="100"/>
      <c r="D412" s="25">
        <v>150</v>
      </c>
      <c r="E412" s="26">
        <v>3.5</v>
      </c>
      <c r="F412" s="26">
        <v>3.8</v>
      </c>
      <c r="G412" s="26">
        <v>51.4</v>
      </c>
      <c r="H412" s="29">
        <f>E412*4+F412*9+G412*4</f>
        <v>253.79999999999998</v>
      </c>
      <c r="I412" s="66" t="s">
        <v>304</v>
      </c>
    </row>
    <row r="413" spans="1:9" s="11" customFormat="1" ht="27" customHeight="1">
      <c r="A413" s="55" t="s">
        <v>56</v>
      </c>
      <c r="B413" s="25">
        <v>200</v>
      </c>
      <c r="C413" s="25">
        <v>200</v>
      </c>
      <c r="D413" s="25">
        <v>200</v>
      </c>
      <c r="E413" s="26">
        <v>0.5</v>
      </c>
      <c r="F413" s="26">
        <v>0</v>
      </c>
      <c r="G413" s="26">
        <v>34</v>
      </c>
      <c r="H413" s="29">
        <f>E413*4+F413*9+G413*4</f>
        <v>138</v>
      </c>
      <c r="I413" s="66" t="s">
        <v>312</v>
      </c>
    </row>
    <row r="414" spans="1:9" s="11" customFormat="1" ht="24.75" customHeight="1">
      <c r="A414" s="100" t="s">
        <v>57</v>
      </c>
      <c r="B414" s="100"/>
      <c r="C414" s="100"/>
      <c r="D414" s="42">
        <v>100</v>
      </c>
      <c r="E414" s="32">
        <v>0.1</v>
      </c>
      <c r="F414" s="32">
        <v>0.4</v>
      </c>
      <c r="G414" s="32">
        <v>16.4</v>
      </c>
      <c r="H414" s="27">
        <f>E414*4+F414*9+G414*4</f>
        <v>69.6</v>
      </c>
      <c r="I414" s="66" t="s">
        <v>58</v>
      </c>
    </row>
    <row r="415" spans="1:9" s="11" customFormat="1" ht="24.75" customHeight="1">
      <c r="A415" s="125" t="s">
        <v>41</v>
      </c>
      <c r="B415" s="125"/>
      <c r="C415" s="125"/>
      <c r="D415" s="13"/>
      <c r="E415" s="14"/>
      <c r="F415" s="14"/>
      <c r="G415" s="14"/>
      <c r="H415" s="15"/>
      <c r="I415" s="73"/>
    </row>
    <row r="416" spans="1:9" s="11" customFormat="1" ht="24.75" customHeight="1">
      <c r="A416" s="94" t="s">
        <v>27</v>
      </c>
      <c r="B416" s="103"/>
      <c r="C416" s="103"/>
      <c r="D416" s="103"/>
      <c r="E416" s="24">
        <f>E391+E398+E396+E408+E411</f>
        <v>47.00000000000001</v>
      </c>
      <c r="F416" s="24">
        <f>F391+F398+F396+F408+F411</f>
        <v>48.93000000000001</v>
      </c>
      <c r="G416" s="24">
        <f>G391+G398+G396+G408+G411</f>
        <v>302.70000000000005</v>
      </c>
      <c r="H416" s="24">
        <f>H391+H398+H396+H408+H411</f>
        <v>1839.1699999999996</v>
      </c>
      <c r="I416" s="74"/>
    </row>
    <row r="417" spans="1:9" s="11" customFormat="1" ht="24.75" customHeight="1">
      <c r="A417" s="118" t="s">
        <v>26</v>
      </c>
      <c r="B417" s="118"/>
      <c r="C417" s="118"/>
      <c r="D417" s="118"/>
      <c r="E417" s="118"/>
      <c r="F417" s="118"/>
      <c r="G417" s="118"/>
      <c r="H417" s="118"/>
      <c r="I417" s="118"/>
    </row>
    <row r="418" spans="1:9" s="11" customFormat="1" ht="24.75" customHeight="1">
      <c r="A418" s="117" t="s">
        <v>1</v>
      </c>
      <c r="B418" s="98" t="s">
        <v>2</v>
      </c>
      <c r="C418" s="98" t="s">
        <v>3</v>
      </c>
      <c r="D418" s="98" t="s">
        <v>4</v>
      </c>
      <c r="E418" s="98"/>
      <c r="F418" s="98"/>
      <c r="G418" s="98"/>
      <c r="H418" s="98"/>
      <c r="I418" s="102" t="s">
        <v>43</v>
      </c>
    </row>
    <row r="419" spans="1:9" s="11" customFormat="1" ht="24.75" customHeight="1">
      <c r="A419" s="117"/>
      <c r="B419" s="98"/>
      <c r="C419" s="98"/>
      <c r="D419" s="21" t="s">
        <v>5</v>
      </c>
      <c r="E419" s="43" t="s">
        <v>6</v>
      </c>
      <c r="F419" s="43" t="s">
        <v>7</v>
      </c>
      <c r="G419" s="43" t="s">
        <v>8</v>
      </c>
      <c r="H419" s="21" t="s">
        <v>9</v>
      </c>
      <c r="I419" s="102"/>
    </row>
    <row r="420" spans="1:9" s="11" customFormat="1" ht="24.75" customHeight="1">
      <c r="A420" s="94" t="s">
        <v>10</v>
      </c>
      <c r="B420" s="94"/>
      <c r="C420" s="94"/>
      <c r="D420" s="23">
        <f>D421+D423+40</f>
        <v>440</v>
      </c>
      <c r="E420" s="18">
        <f>E421+E423+E422</f>
        <v>9.9</v>
      </c>
      <c r="F420" s="18">
        <f>F421+F423+F422</f>
        <v>8.9</v>
      </c>
      <c r="G420" s="18">
        <f>G421+G423+G422</f>
        <v>59</v>
      </c>
      <c r="H420" s="18">
        <f>H421+H423+H422</f>
        <v>355.70000000000005</v>
      </c>
      <c r="I420" s="71"/>
    </row>
    <row r="421" spans="1:9" s="11" customFormat="1" ht="24.75" customHeight="1">
      <c r="A421" s="99" t="s">
        <v>215</v>
      </c>
      <c r="B421" s="99"/>
      <c r="C421" s="99"/>
      <c r="D421" s="25">
        <v>200</v>
      </c>
      <c r="E421" s="4">
        <v>6.6</v>
      </c>
      <c r="F421" s="4">
        <v>7.4</v>
      </c>
      <c r="G421" s="4">
        <v>23.7</v>
      </c>
      <c r="H421" s="29">
        <f>E421*4+F421*9+G421*4</f>
        <v>187.8</v>
      </c>
      <c r="I421" s="66" t="s">
        <v>127</v>
      </c>
    </row>
    <row r="422" spans="1:9" s="11" customFormat="1" ht="27" customHeight="1">
      <c r="A422" s="99" t="s">
        <v>63</v>
      </c>
      <c r="B422" s="99"/>
      <c r="C422" s="99"/>
      <c r="D422" s="56" t="s">
        <v>62</v>
      </c>
      <c r="E422" s="26">
        <v>1.8</v>
      </c>
      <c r="F422" s="26">
        <v>0.2</v>
      </c>
      <c r="G422" s="26">
        <v>24.4</v>
      </c>
      <c r="H422" s="29">
        <f>E422*4+F422*9+G422*4</f>
        <v>106.6</v>
      </c>
      <c r="I422" s="67" t="s">
        <v>326</v>
      </c>
    </row>
    <row r="423" spans="1:9" s="11" customFormat="1" ht="27" customHeight="1">
      <c r="A423" s="99" t="s">
        <v>87</v>
      </c>
      <c r="B423" s="99"/>
      <c r="C423" s="99"/>
      <c r="D423" s="25">
        <v>200</v>
      </c>
      <c r="E423" s="26">
        <v>1.5</v>
      </c>
      <c r="F423" s="26">
        <v>1.3</v>
      </c>
      <c r="G423" s="26">
        <v>10.9</v>
      </c>
      <c r="H423" s="27">
        <f>E423*4+F423*9+G423*4</f>
        <v>61.300000000000004</v>
      </c>
      <c r="I423" s="66" t="s">
        <v>86</v>
      </c>
    </row>
    <row r="424" spans="1:9" s="11" customFormat="1" ht="27" customHeight="1">
      <c r="A424" s="104" t="s">
        <v>34</v>
      </c>
      <c r="B424" s="104"/>
      <c r="C424" s="104"/>
      <c r="D424" s="104"/>
      <c r="E424" s="18">
        <f>E425</f>
        <v>0.5</v>
      </c>
      <c r="F424" s="18">
        <f>F425</f>
        <v>0.2</v>
      </c>
      <c r="G424" s="18">
        <f>G425</f>
        <v>21.8</v>
      </c>
      <c r="H424" s="18">
        <f>H425</f>
        <v>91</v>
      </c>
      <c r="I424" s="71"/>
    </row>
    <row r="425" spans="1:9" s="11" customFormat="1" ht="27" customHeight="1">
      <c r="A425" s="55" t="s">
        <v>55</v>
      </c>
      <c r="B425" s="25">
        <v>100</v>
      </c>
      <c r="C425" s="25">
        <v>100</v>
      </c>
      <c r="D425" s="25">
        <v>100</v>
      </c>
      <c r="E425" s="26">
        <v>0.5</v>
      </c>
      <c r="F425" s="26">
        <v>0.2</v>
      </c>
      <c r="G425" s="26">
        <v>21.8</v>
      </c>
      <c r="H425" s="29">
        <f>E425*4+F425*9+G425*4</f>
        <v>91</v>
      </c>
      <c r="I425" s="66" t="s">
        <v>312</v>
      </c>
    </row>
    <row r="426" spans="1:9" s="11" customFormat="1" ht="27" customHeight="1">
      <c r="A426" s="94" t="s">
        <v>11</v>
      </c>
      <c r="B426" s="94"/>
      <c r="C426" s="94"/>
      <c r="D426" s="23">
        <f>D427+185+D431+D432+D433</f>
        <v>645</v>
      </c>
      <c r="E426" s="18">
        <f>E427+E430+E431+E432+E433+E434+E435</f>
        <v>17.500000000000004</v>
      </c>
      <c r="F426" s="18">
        <f>F427+F430+F431+F432+F433+F434+F435</f>
        <v>20.499999999999996</v>
      </c>
      <c r="G426" s="18">
        <f>G427+G430+G431+G432+G433+G434+G435</f>
        <v>95.5</v>
      </c>
      <c r="H426" s="24">
        <f>H427+H430+H431+H432+H433+H434+H435</f>
        <v>636.4999999999999</v>
      </c>
      <c r="I426" s="71"/>
    </row>
    <row r="427" spans="1:9" s="11" customFormat="1" ht="27" customHeight="1">
      <c r="A427" s="100" t="s">
        <v>347</v>
      </c>
      <c r="B427" s="100"/>
      <c r="C427" s="100"/>
      <c r="D427" s="25">
        <v>50</v>
      </c>
      <c r="E427" s="26">
        <v>0.8</v>
      </c>
      <c r="F427" s="26">
        <v>4</v>
      </c>
      <c r="G427" s="26">
        <v>4.2</v>
      </c>
      <c r="H427" s="29">
        <f>E427*4+F427*9+G427*4</f>
        <v>56</v>
      </c>
      <c r="I427" s="66" t="s">
        <v>348</v>
      </c>
    </row>
    <row r="428" spans="1:9" s="11" customFormat="1" ht="27" customHeight="1">
      <c r="A428" s="107" t="s">
        <v>40</v>
      </c>
      <c r="B428" s="107"/>
      <c r="C428" s="107"/>
      <c r="D428" s="107"/>
      <c r="E428" s="107"/>
      <c r="F428" s="107"/>
      <c r="G428" s="107"/>
      <c r="H428" s="107"/>
      <c r="I428" s="107"/>
    </row>
    <row r="429" spans="1:9" s="11" customFormat="1" ht="27" customHeight="1">
      <c r="A429" s="100" t="s">
        <v>350</v>
      </c>
      <c r="B429" s="100"/>
      <c r="C429" s="100"/>
      <c r="D429" s="7">
        <v>50</v>
      </c>
      <c r="E429" s="4">
        <v>0.8</v>
      </c>
      <c r="F429" s="4">
        <v>4</v>
      </c>
      <c r="G429" s="4">
        <v>2.5</v>
      </c>
      <c r="H429" s="29">
        <f>E429*4+F429*9+G429*4</f>
        <v>49.2</v>
      </c>
      <c r="I429" s="66" t="s">
        <v>349</v>
      </c>
    </row>
    <row r="430" spans="1:9" s="11" customFormat="1" ht="27" customHeight="1">
      <c r="A430" s="100" t="s">
        <v>238</v>
      </c>
      <c r="B430" s="101"/>
      <c r="C430" s="101"/>
      <c r="D430" s="25" t="s">
        <v>167</v>
      </c>
      <c r="E430" s="26">
        <v>2</v>
      </c>
      <c r="F430" s="26">
        <v>4.2</v>
      </c>
      <c r="G430" s="26">
        <v>14.3</v>
      </c>
      <c r="H430" s="29">
        <f>E430*4+F430*9+G430*4</f>
        <v>103</v>
      </c>
      <c r="I430" s="66" t="s">
        <v>239</v>
      </c>
    </row>
    <row r="431" spans="1:9" s="11" customFormat="1" ht="27" customHeight="1">
      <c r="A431" s="100" t="s">
        <v>241</v>
      </c>
      <c r="B431" s="100"/>
      <c r="C431" s="100"/>
      <c r="D431" s="25">
        <v>80</v>
      </c>
      <c r="E431" s="26">
        <v>9.7</v>
      </c>
      <c r="F431" s="26">
        <v>6.7</v>
      </c>
      <c r="G431" s="26">
        <v>11.9</v>
      </c>
      <c r="H431" s="29">
        <f>E431*4+F431*9+G431*4</f>
        <v>146.7</v>
      </c>
      <c r="I431" s="66" t="s">
        <v>240</v>
      </c>
    </row>
    <row r="432" spans="1:9" s="11" customFormat="1" ht="27" customHeight="1">
      <c r="A432" s="112" t="s">
        <v>359</v>
      </c>
      <c r="B432" s="112"/>
      <c r="C432" s="112"/>
      <c r="D432" s="7">
        <v>150</v>
      </c>
      <c r="E432" s="6">
        <v>3</v>
      </c>
      <c r="F432" s="6">
        <v>4.4</v>
      </c>
      <c r="G432" s="6">
        <v>18.9</v>
      </c>
      <c r="H432" s="60">
        <f>E432*4+F432*9+G432*4</f>
        <v>127.19999999999999</v>
      </c>
      <c r="I432" s="77" t="s">
        <v>135</v>
      </c>
    </row>
    <row r="433" spans="1:9" s="11" customFormat="1" ht="27" customHeight="1">
      <c r="A433" s="113" t="s">
        <v>154</v>
      </c>
      <c r="B433" s="113"/>
      <c r="C433" s="113"/>
      <c r="D433" s="42">
        <v>180</v>
      </c>
      <c r="E433" s="32">
        <v>0.3</v>
      </c>
      <c r="F433" s="32">
        <v>0.2</v>
      </c>
      <c r="G433" s="32">
        <v>14.1</v>
      </c>
      <c r="H433" s="29">
        <f>E433*4+F433*9+G433*4</f>
        <v>59.4</v>
      </c>
      <c r="I433" s="66" t="s">
        <v>97</v>
      </c>
    </row>
    <row r="434" spans="1:9" s="11" customFormat="1" ht="27" customHeight="1">
      <c r="A434" s="99" t="s">
        <v>35</v>
      </c>
      <c r="B434" s="99"/>
      <c r="C434" s="99"/>
      <c r="D434" s="25">
        <v>30</v>
      </c>
      <c r="E434" s="26">
        <v>0.6</v>
      </c>
      <c r="F434" s="26">
        <v>0.3</v>
      </c>
      <c r="G434" s="26">
        <v>13.2</v>
      </c>
      <c r="H434" s="29">
        <v>57.9</v>
      </c>
      <c r="I434" s="67"/>
    </row>
    <row r="435" spans="1:9" s="3" customFormat="1" ht="27" customHeight="1">
      <c r="A435" s="99" t="s">
        <v>28</v>
      </c>
      <c r="B435" s="99"/>
      <c r="C435" s="99"/>
      <c r="D435" s="25">
        <v>50</v>
      </c>
      <c r="E435" s="26">
        <v>1.1</v>
      </c>
      <c r="F435" s="26">
        <v>0.7</v>
      </c>
      <c r="G435" s="26">
        <v>18.9</v>
      </c>
      <c r="H435" s="29">
        <f>E435*4+F435*9+G435*4</f>
        <v>86.3</v>
      </c>
      <c r="I435" s="67"/>
    </row>
    <row r="436" spans="1:9" s="3" customFormat="1" ht="27" customHeight="1">
      <c r="A436" s="94" t="s">
        <v>12</v>
      </c>
      <c r="B436" s="94"/>
      <c r="C436" s="94"/>
      <c r="D436" s="23">
        <f>D437+D438</f>
        <v>250</v>
      </c>
      <c r="E436" s="18">
        <f>E437+E438</f>
        <v>6.1</v>
      </c>
      <c r="F436" s="18">
        <f>F437+F438</f>
        <v>9</v>
      </c>
      <c r="G436" s="18">
        <f>G437+G438</f>
        <v>41.2</v>
      </c>
      <c r="H436" s="24">
        <f>H437+H438</f>
        <v>270.2</v>
      </c>
      <c r="I436" s="71"/>
    </row>
    <row r="437" spans="1:9" s="3" customFormat="1" ht="27" customHeight="1">
      <c r="A437" s="95" t="s">
        <v>38</v>
      </c>
      <c r="B437" s="96"/>
      <c r="C437" s="97"/>
      <c r="D437" s="61">
        <v>50</v>
      </c>
      <c r="E437" s="5">
        <v>2.5</v>
      </c>
      <c r="F437" s="5">
        <v>4</v>
      </c>
      <c r="G437" s="5">
        <v>26.1</v>
      </c>
      <c r="H437" s="1">
        <f>E437*4+F437*9+G437*4</f>
        <v>150.4</v>
      </c>
      <c r="I437" s="75"/>
    </row>
    <row r="438" spans="1:9" s="11" customFormat="1" ht="27" customHeight="1">
      <c r="A438" s="64" t="s">
        <v>54</v>
      </c>
      <c r="B438" s="2">
        <v>207</v>
      </c>
      <c r="C438" s="2">
        <v>200</v>
      </c>
      <c r="D438" s="83">
        <v>200</v>
      </c>
      <c r="E438" s="84">
        <v>3.6</v>
      </c>
      <c r="F438" s="84">
        <v>5</v>
      </c>
      <c r="G438" s="84">
        <v>15.1</v>
      </c>
      <c r="H438" s="62">
        <f>E438*4+F438*9+G438*4</f>
        <v>119.8</v>
      </c>
      <c r="I438" s="75" t="s">
        <v>322</v>
      </c>
    </row>
    <row r="439" spans="1:9" s="11" customFormat="1" ht="27" customHeight="1">
      <c r="A439" s="110" t="s">
        <v>37</v>
      </c>
      <c r="B439" s="110"/>
      <c r="C439" s="110"/>
      <c r="D439" s="36">
        <f>D440+D441+D442+D443</f>
        <v>520</v>
      </c>
      <c r="E439" s="38">
        <f>E440+E441+E442+E443+E445</f>
        <v>14.599999999999998</v>
      </c>
      <c r="F439" s="38">
        <f>F440+F441+F442+F443+F445</f>
        <v>19.299999999999997</v>
      </c>
      <c r="G439" s="38">
        <f>G440+G441+G442+G443+G445</f>
        <v>53</v>
      </c>
      <c r="H439" s="41">
        <f>H440+H441+H442+H443+H445</f>
        <v>444.1</v>
      </c>
      <c r="I439" s="68"/>
    </row>
    <row r="440" spans="1:9" s="11" customFormat="1" ht="27" customHeight="1">
      <c r="A440" s="100" t="s">
        <v>313</v>
      </c>
      <c r="B440" s="100"/>
      <c r="C440" s="100"/>
      <c r="D440" s="25">
        <v>150</v>
      </c>
      <c r="E440" s="26">
        <v>3.1</v>
      </c>
      <c r="F440" s="26">
        <v>7.6</v>
      </c>
      <c r="G440" s="26">
        <v>10.4</v>
      </c>
      <c r="H440" s="29">
        <f>E440*4+F440*9+G440*4</f>
        <v>122.4</v>
      </c>
      <c r="I440" s="66" t="s">
        <v>244</v>
      </c>
    </row>
    <row r="441" spans="1:9" s="3" customFormat="1" ht="27" customHeight="1">
      <c r="A441" s="100" t="s">
        <v>49</v>
      </c>
      <c r="B441" s="100"/>
      <c r="C441" s="100"/>
      <c r="D441" s="25">
        <v>70</v>
      </c>
      <c r="E441" s="26">
        <v>9.2</v>
      </c>
      <c r="F441" s="26">
        <v>8.8</v>
      </c>
      <c r="G441" s="26">
        <v>8.3</v>
      </c>
      <c r="H441" s="29">
        <f>E441*4+F441*9+G441*4</f>
        <v>149.2</v>
      </c>
      <c r="I441" s="67" t="s">
        <v>314</v>
      </c>
    </row>
    <row r="442" spans="1:9" s="11" customFormat="1" ht="27" customHeight="1">
      <c r="A442" s="99" t="s">
        <v>296</v>
      </c>
      <c r="B442" s="99"/>
      <c r="C442" s="99"/>
      <c r="D442" s="25">
        <v>200</v>
      </c>
      <c r="E442" s="26">
        <v>1.7</v>
      </c>
      <c r="F442" s="26">
        <v>2.3</v>
      </c>
      <c r="G442" s="26">
        <v>14.3</v>
      </c>
      <c r="H442" s="29">
        <f>G442*4+F442*9+E442*4</f>
        <v>84.7</v>
      </c>
      <c r="I442" s="66" t="s">
        <v>295</v>
      </c>
    </row>
    <row r="443" spans="1:9" s="11" customFormat="1" ht="27" customHeight="1">
      <c r="A443" s="100" t="s">
        <v>57</v>
      </c>
      <c r="B443" s="100"/>
      <c r="C443" s="100"/>
      <c r="D443" s="42">
        <v>100</v>
      </c>
      <c r="E443" s="32">
        <v>0.1</v>
      </c>
      <c r="F443" s="32">
        <v>0.4</v>
      </c>
      <c r="G443" s="32">
        <v>12.5</v>
      </c>
      <c r="H443" s="27">
        <f>E443*4+F443*9+G443*4</f>
        <v>54</v>
      </c>
      <c r="I443" s="66" t="s">
        <v>58</v>
      </c>
    </row>
    <row r="444" spans="1:9" s="11" customFormat="1" ht="27" customHeight="1">
      <c r="A444" s="125" t="s">
        <v>41</v>
      </c>
      <c r="B444" s="125"/>
      <c r="C444" s="125"/>
      <c r="D444" s="13"/>
      <c r="E444" s="14"/>
      <c r="F444" s="14"/>
      <c r="G444" s="14"/>
      <c r="H444" s="15"/>
      <c r="I444" s="73"/>
    </row>
    <row r="445" spans="1:9" s="11" customFormat="1" ht="27" customHeight="1">
      <c r="A445" s="99" t="s">
        <v>28</v>
      </c>
      <c r="B445" s="99"/>
      <c r="C445" s="99"/>
      <c r="D445" s="25">
        <v>20</v>
      </c>
      <c r="E445" s="26">
        <v>0.5</v>
      </c>
      <c r="F445" s="26">
        <v>0.2</v>
      </c>
      <c r="G445" s="26">
        <v>7.5</v>
      </c>
      <c r="H445" s="29">
        <f>E445*4+F445*9+G445*4</f>
        <v>33.8</v>
      </c>
      <c r="I445" s="67"/>
    </row>
    <row r="446" spans="1:9" s="11" customFormat="1" ht="27" customHeight="1">
      <c r="A446" s="94" t="s">
        <v>27</v>
      </c>
      <c r="B446" s="103"/>
      <c r="C446" s="103"/>
      <c r="D446" s="103"/>
      <c r="E446" s="24">
        <f>E420+E426+E436+E424+E439</f>
        <v>48.60000000000001</v>
      </c>
      <c r="F446" s="24">
        <f>F420+F426+F436+F424+F439</f>
        <v>57.9</v>
      </c>
      <c r="G446" s="24">
        <f>G420+G426+G436+G424+G439</f>
        <v>270.5</v>
      </c>
      <c r="H446" s="24">
        <f>H420+H426+H436+H424+H439</f>
        <v>1797.5</v>
      </c>
      <c r="I446" s="74"/>
    </row>
    <row r="447" spans="1:9" s="11" customFormat="1" ht="27" customHeight="1">
      <c r="A447" s="105" t="s">
        <v>288</v>
      </c>
      <c r="B447" s="106"/>
      <c r="C447" s="106"/>
      <c r="D447" s="106"/>
      <c r="E447" s="18">
        <f>(E446+E416+E387+E358+E333)/5</f>
        <v>54.475</v>
      </c>
      <c r="F447" s="24">
        <f>(F446+F416+F387+F358+F333)/5</f>
        <v>60.46600000000001</v>
      </c>
      <c r="G447" s="18">
        <f>(G446+G416+G387+G358+G333)/5</f>
        <v>261.4</v>
      </c>
      <c r="H447" s="24">
        <f>(H446+H416+H387+H358+H333)/5</f>
        <v>1807.694</v>
      </c>
      <c r="I447" s="74"/>
    </row>
    <row r="448" spans="1:9" s="11" customFormat="1" ht="27" customHeight="1">
      <c r="A448" s="105" t="s">
        <v>290</v>
      </c>
      <c r="B448" s="106"/>
      <c r="C448" s="106"/>
      <c r="D448" s="106"/>
      <c r="E448" s="24">
        <f>E449*95/100</f>
        <v>51.3</v>
      </c>
      <c r="F448" s="24">
        <f>F449*95/100</f>
        <v>57</v>
      </c>
      <c r="G448" s="24">
        <f>G449*95/100</f>
        <v>247.95</v>
      </c>
      <c r="H448" s="24">
        <f>H449*95/100</f>
        <v>1710</v>
      </c>
      <c r="I448" s="108" t="s">
        <v>289</v>
      </c>
    </row>
    <row r="449" spans="1:9" s="11" customFormat="1" ht="27" customHeight="1">
      <c r="A449" s="105" t="s">
        <v>292</v>
      </c>
      <c r="B449" s="106"/>
      <c r="C449" s="106"/>
      <c r="D449" s="106"/>
      <c r="E449" s="24">
        <v>54</v>
      </c>
      <c r="F449" s="24">
        <v>60</v>
      </c>
      <c r="G449" s="24">
        <v>261</v>
      </c>
      <c r="H449" s="24">
        <v>1800</v>
      </c>
      <c r="I449" s="108"/>
    </row>
    <row r="450" spans="1:9" s="11" customFormat="1" ht="27" customHeight="1">
      <c r="A450" s="118" t="s">
        <v>29</v>
      </c>
      <c r="B450" s="118"/>
      <c r="C450" s="118"/>
      <c r="D450" s="118"/>
      <c r="E450" s="118"/>
      <c r="F450" s="118"/>
      <c r="G450" s="118"/>
      <c r="H450" s="118"/>
      <c r="I450" s="118"/>
    </row>
    <row r="451" spans="1:9" s="11" customFormat="1" ht="27" customHeight="1">
      <c r="A451" s="117" t="s">
        <v>1</v>
      </c>
      <c r="B451" s="98" t="s">
        <v>2</v>
      </c>
      <c r="C451" s="98" t="s">
        <v>3</v>
      </c>
      <c r="D451" s="98" t="s">
        <v>4</v>
      </c>
      <c r="E451" s="98"/>
      <c r="F451" s="98"/>
      <c r="G451" s="98"/>
      <c r="H451" s="98"/>
      <c r="I451" s="102" t="s">
        <v>43</v>
      </c>
    </row>
    <row r="452" spans="1:9" s="11" customFormat="1" ht="27" customHeight="1">
      <c r="A452" s="117"/>
      <c r="B452" s="98"/>
      <c r="C452" s="98"/>
      <c r="D452" s="21" t="s">
        <v>5</v>
      </c>
      <c r="E452" s="43" t="s">
        <v>6</v>
      </c>
      <c r="F452" s="43" t="s">
        <v>7</v>
      </c>
      <c r="G452" s="43" t="s">
        <v>8</v>
      </c>
      <c r="H452" s="21" t="s">
        <v>9</v>
      </c>
      <c r="I452" s="102"/>
    </row>
    <row r="453" spans="1:9" s="11" customFormat="1" ht="27" customHeight="1">
      <c r="A453" s="94" t="s">
        <v>10</v>
      </c>
      <c r="B453" s="94"/>
      <c r="C453" s="94"/>
      <c r="D453" s="24">
        <f>D454+30+D456</f>
        <v>410</v>
      </c>
      <c r="E453" s="18">
        <f>SUM(E454:E457)</f>
        <v>8</v>
      </c>
      <c r="F453" s="18">
        <f>SUM(F454:F457)</f>
        <v>13.2</v>
      </c>
      <c r="G453" s="18">
        <f>SUM(G454:G457)</f>
        <v>48.2</v>
      </c>
      <c r="H453" s="18">
        <f>SUM(H454:H457)</f>
        <v>343.6</v>
      </c>
      <c r="I453" s="71"/>
    </row>
    <row r="454" spans="1:9" s="11" customFormat="1" ht="27" customHeight="1">
      <c r="A454" s="100" t="s">
        <v>332</v>
      </c>
      <c r="B454" s="100"/>
      <c r="C454" s="100"/>
      <c r="D454" s="25">
        <v>200</v>
      </c>
      <c r="E454" s="26">
        <v>5.7</v>
      </c>
      <c r="F454" s="26">
        <v>5.9</v>
      </c>
      <c r="G454" s="26">
        <v>19</v>
      </c>
      <c r="H454" s="29">
        <f>E454*4+F454*9+G454*4</f>
        <v>151.9</v>
      </c>
      <c r="I454" s="66" t="s">
        <v>245</v>
      </c>
    </row>
    <row r="455" spans="1:9" s="11" customFormat="1" ht="27" customHeight="1">
      <c r="A455" s="99" t="s">
        <v>45</v>
      </c>
      <c r="B455" s="99"/>
      <c r="C455" s="99"/>
      <c r="D455" s="56" t="s">
        <v>46</v>
      </c>
      <c r="E455" s="26">
        <v>1.8</v>
      </c>
      <c r="F455" s="26">
        <v>7.1</v>
      </c>
      <c r="G455" s="26">
        <v>9.9</v>
      </c>
      <c r="H455" s="27">
        <f>E455*4+F455*9+G455*4</f>
        <v>110.69999999999999</v>
      </c>
      <c r="I455" s="67" t="s">
        <v>315</v>
      </c>
    </row>
    <row r="456" spans="1:9" s="11" customFormat="1" ht="27" customHeight="1">
      <c r="A456" s="99" t="s">
        <v>106</v>
      </c>
      <c r="B456" s="99"/>
      <c r="C456" s="99"/>
      <c r="D456" s="25">
        <v>180</v>
      </c>
      <c r="E456" s="26">
        <v>0.1</v>
      </c>
      <c r="F456" s="26">
        <v>0</v>
      </c>
      <c r="G456" s="26">
        <v>10.5</v>
      </c>
      <c r="H456" s="29">
        <f>E456*4+F456*9+G456*4</f>
        <v>42.4</v>
      </c>
      <c r="I456" s="67" t="s">
        <v>105</v>
      </c>
    </row>
    <row r="457" spans="1:9" s="11" customFormat="1" ht="27" customHeight="1">
      <c r="A457" s="99" t="s">
        <v>35</v>
      </c>
      <c r="B457" s="99"/>
      <c r="C457" s="99"/>
      <c r="D457" s="25">
        <v>20</v>
      </c>
      <c r="E457" s="26">
        <v>0.4</v>
      </c>
      <c r="F457" s="26">
        <v>0.2</v>
      </c>
      <c r="G457" s="26">
        <v>8.8</v>
      </c>
      <c r="H457" s="29">
        <v>38.6</v>
      </c>
      <c r="I457" s="67"/>
    </row>
    <row r="458" spans="1:9" s="11" customFormat="1" ht="27" customHeight="1">
      <c r="A458" s="104" t="s">
        <v>34</v>
      </c>
      <c r="B458" s="104"/>
      <c r="C458" s="104"/>
      <c r="D458" s="104"/>
      <c r="E458" s="18">
        <f>E459</f>
        <v>0.5</v>
      </c>
      <c r="F458" s="18">
        <f>F459</f>
        <v>0.2</v>
      </c>
      <c r="G458" s="18">
        <f>G459</f>
        <v>21.8</v>
      </c>
      <c r="H458" s="18">
        <f>H459</f>
        <v>91</v>
      </c>
      <c r="I458" s="71"/>
    </row>
    <row r="459" spans="1:9" s="11" customFormat="1" ht="27" customHeight="1">
      <c r="A459" s="55" t="s">
        <v>55</v>
      </c>
      <c r="B459" s="25">
        <v>100</v>
      </c>
      <c r="C459" s="25">
        <v>100</v>
      </c>
      <c r="D459" s="25">
        <v>100</v>
      </c>
      <c r="E459" s="26">
        <v>0.5</v>
      </c>
      <c r="F459" s="26">
        <v>0.2</v>
      </c>
      <c r="G459" s="26">
        <v>21.8</v>
      </c>
      <c r="H459" s="29">
        <f>E459*4+F459*9+G459*4</f>
        <v>91</v>
      </c>
      <c r="I459" s="66" t="s">
        <v>312</v>
      </c>
    </row>
    <row r="460" spans="1:9" s="11" customFormat="1" ht="27" customHeight="1">
      <c r="A460" s="94" t="s">
        <v>11</v>
      </c>
      <c r="B460" s="94"/>
      <c r="C460" s="94"/>
      <c r="D460" s="23">
        <f>D461+190+D463+D464+D465</f>
        <v>630</v>
      </c>
      <c r="E460" s="18">
        <f>E461+E462+E463+E464+E465+E466+E467</f>
        <v>22.200000000000003</v>
      </c>
      <c r="F460" s="18">
        <f>F461+F462+F463+F464+F465+F466+F467</f>
        <v>25.1</v>
      </c>
      <c r="G460" s="18">
        <f>G461+G462+G463+G464+G465+G466+G467</f>
        <v>83.79999999999998</v>
      </c>
      <c r="H460" s="18">
        <f>H461+H462+H463+H464+H465+H466+H467</f>
        <v>649.9</v>
      </c>
      <c r="I460" s="71"/>
    </row>
    <row r="461" spans="1:9" s="11" customFormat="1" ht="27" customHeight="1">
      <c r="A461" s="112" t="s">
        <v>83</v>
      </c>
      <c r="B461" s="112"/>
      <c r="C461" s="112"/>
      <c r="D461" s="47">
        <v>60</v>
      </c>
      <c r="E461" s="37">
        <v>1.2</v>
      </c>
      <c r="F461" s="37">
        <v>4</v>
      </c>
      <c r="G461" s="26">
        <v>5.7</v>
      </c>
      <c r="H461" s="29">
        <f>E461*4+F461*9+G461*4</f>
        <v>63.599999999999994</v>
      </c>
      <c r="I461" s="67" t="s">
        <v>82</v>
      </c>
    </row>
    <row r="462" spans="1:9" s="11" customFormat="1" ht="27" customHeight="1">
      <c r="A462" s="100" t="s">
        <v>351</v>
      </c>
      <c r="B462" s="115"/>
      <c r="C462" s="115"/>
      <c r="D462" s="25" t="s">
        <v>224</v>
      </c>
      <c r="E462" s="26">
        <v>4.7</v>
      </c>
      <c r="F462" s="26">
        <v>6.5</v>
      </c>
      <c r="G462" s="26">
        <v>6.4</v>
      </c>
      <c r="H462" s="29">
        <f>E462*4+F462*9+G462*4</f>
        <v>102.9</v>
      </c>
      <c r="I462" s="66" t="s">
        <v>246</v>
      </c>
    </row>
    <row r="463" spans="1:9" s="11" customFormat="1" ht="27" customHeight="1">
      <c r="A463" s="100" t="s">
        <v>355</v>
      </c>
      <c r="B463" s="100"/>
      <c r="C463" s="100"/>
      <c r="D463" s="7">
        <v>70</v>
      </c>
      <c r="E463" s="26">
        <v>10.2</v>
      </c>
      <c r="F463" s="26">
        <v>9.3</v>
      </c>
      <c r="G463" s="26">
        <v>2.1</v>
      </c>
      <c r="H463" s="1">
        <f>E463*4+F463*9+G463*4</f>
        <v>132.9</v>
      </c>
      <c r="I463" s="67" t="s">
        <v>354</v>
      </c>
    </row>
    <row r="464" spans="1:9" s="11" customFormat="1" ht="27" customHeight="1">
      <c r="A464" s="99" t="s">
        <v>357</v>
      </c>
      <c r="B464" s="99"/>
      <c r="C464" s="99"/>
      <c r="D464" s="25">
        <v>130</v>
      </c>
      <c r="E464" s="26">
        <v>4.1</v>
      </c>
      <c r="F464" s="26">
        <v>4.4</v>
      </c>
      <c r="G464" s="26">
        <v>21.7</v>
      </c>
      <c r="H464" s="35">
        <f>G464*4+F464*9+E464*4</f>
        <v>142.8</v>
      </c>
      <c r="I464" s="67" t="s">
        <v>247</v>
      </c>
    </row>
    <row r="465" spans="1:9" s="11" customFormat="1" ht="27" customHeight="1">
      <c r="A465" s="100" t="s">
        <v>74</v>
      </c>
      <c r="B465" s="100"/>
      <c r="C465" s="100"/>
      <c r="D465" s="42">
        <v>180</v>
      </c>
      <c r="E465" s="32">
        <v>0.3</v>
      </c>
      <c r="F465" s="32">
        <v>0</v>
      </c>
      <c r="G465" s="32">
        <v>15.2</v>
      </c>
      <c r="H465" s="27">
        <f>E465*4+F465*9+G465*4</f>
        <v>62</v>
      </c>
      <c r="I465" s="66" t="s">
        <v>75</v>
      </c>
    </row>
    <row r="466" spans="1:9" s="11" customFormat="1" ht="27" customHeight="1">
      <c r="A466" s="99" t="s">
        <v>35</v>
      </c>
      <c r="B466" s="99"/>
      <c r="C466" s="99"/>
      <c r="D466" s="25">
        <v>40</v>
      </c>
      <c r="E466" s="26">
        <v>0.8</v>
      </c>
      <c r="F466" s="26">
        <v>0.4</v>
      </c>
      <c r="G466" s="26">
        <v>17.6</v>
      </c>
      <c r="H466" s="29">
        <v>77.2</v>
      </c>
      <c r="I466" s="67"/>
    </row>
    <row r="467" spans="1:9" s="11" customFormat="1" ht="27" customHeight="1">
      <c r="A467" s="99" t="s">
        <v>28</v>
      </c>
      <c r="B467" s="99"/>
      <c r="C467" s="99"/>
      <c r="D467" s="25">
        <v>40</v>
      </c>
      <c r="E467" s="26">
        <v>0.9</v>
      </c>
      <c r="F467" s="26">
        <v>0.5</v>
      </c>
      <c r="G467" s="26">
        <v>15.1</v>
      </c>
      <c r="H467" s="29">
        <f>E467*4+F467*9+G467*4</f>
        <v>68.5</v>
      </c>
      <c r="I467" s="67"/>
    </row>
    <row r="468" spans="1:9" s="3" customFormat="1" ht="27" customHeight="1">
      <c r="A468" s="94" t="s">
        <v>12</v>
      </c>
      <c r="B468" s="94"/>
      <c r="C468" s="94"/>
      <c r="D468" s="23">
        <f>D469+D470</f>
        <v>250</v>
      </c>
      <c r="E468" s="18">
        <f>E469+E470</f>
        <v>7</v>
      </c>
      <c r="F468" s="18">
        <f>F469+F470</f>
        <v>9.5</v>
      </c>
      <c r="G468" s="18">
        <f>G469+G470</f>
        <v>40.5</v>
      </c>
      <c r="H468" s="24">
        <f>H469+H470</f>
        <v>275.5</v>
      </c>
      <c r="I468" s="71"/>
    </row>
    <row r="469" spans="1:9" s="3" customFormat="1" ht="27" customHeight="1">
      <c r="A469" s="120" t="s">
        <v>248</v>
      </c>
      <c r="B469" s="120"/>
      <c r="C469" s="120"/>
      <c r="D469" s="42">
        <v>50</v>
      </c>
      <c r="E469" s="32">
        <v>3.4</v>
      </c>
      <c r="F469" s="32">
        <v>4.5</v>
      </c>
      <c r="G469" s="32">
        <v>28.5</v>
      </c>
      <c r="H469" s="29">
        <f>E469*4+F469*9+G469*4</f>
        <v>168.1</v>
      </c>
      <c r="I469" s="66" t="s">
        <v>249</v>
      </c>
    </row>
    <row r="470" spans="1:9" s="11" customFormat="1" ht="27" customHeight="1">
      <c r="A470" s="57" t="s">
        <v>54</v>
      </c>
      <c r="B470" s="28">
        <v>207</v>
      </c>
      <c r="C470" s="28">
        <v>200</v>
      </c>
      <c r="D470" s="39">
        <v>200</v>
      </c>
      <c r="E470" s="40">
        <v>3.6</v>
      </c>
      <c r="F470" s="40">
        <v>5</v>
      </c>
      <c r="G470" s="40">
        <v>12</v>
      </c>
      <c r="H470" s="27">
        <f>E470*4+F470*9+G470*4</f>
        <v>107.4</v>
      </c>
      <c r="I470" s="67" t="s">
        <v>322</v>
      </c>
    </row>
    <row r="471" spans="1:9" s="11" customFormat="1" ht="27" customHeight="1">
      <c r="A471" s="110" t="s">
        <v>37</v>
      </c>
      <c r="B471" s="110"/>
      <c r="C471" s="110"/>
      <c r="D471" s="36">
        <f>D472+D473+D474+D476</f>
        <v>500</v>
      </c>
      <c r="E471" s="41">
        <f>E472+E473+E474+E476+E477</f>
        <v>24.200000000000003</v>
      </c>
      <c r="F471" s="41">
        <f>F472+F473+F474+F476+F477</f>
        <v>10.5</v>
      </c>
      <c r="G471" s="41">
        <f>G472+G473+G474+G476+G477</f>
        <v>64.9</v>
      </c>
      <c r="H471" s="41">
        <f>H472+H473+H474+H476+H477</f>
        <v>450.9000000000001</v>
      </c>
      <c r="I471" s="68"/>
    </row>
    <row r="472" spans="1:9" s="11" customFormat="1" ht="27" customHeight="1">
      <c r="A472" s="100" t="s">
        <v>252</v>
      </c>
      <c r="B472" s="109"/>
      <c r="C472" s="109"/>
      <c r="D472" s="25">
        <v>170</v>
      </c>
      <c r="E472" s="26">
        <v>22.4</v>
      </c>
      <c r="F472" s="26">
        <v>7.3</v>
      </c>
      <c r="G472" s="26">
        <v>27.2</v>
      </c>
      <c r="H472" s="29">
        <f>E472*4+F472*9+G472*4</f>
        <v>264.1</v>
      </c>
      <c r="I472" s="66" t="s">
        <v>250</v>
      </c>
    </row>
    <row r="473" spans="1:9" s="11" customFormat="1" ht="27" customHeight="1">
      <c r="A473" s="100" t="s">
        <v>231</v>
      </c>
      <c r="B473" s="100"/>
      <c r="C473" s="100"/>
      <c r="D473" s="25">
        <v>50</v>
      </c>
      <c r="E473" s="34">
        <v>1.3</v>
      </c>
      <c r="F473" s="34">
        <v>2.7</v>
      </c>
      <c r="G473" s="34">
        <v>6.9</v>
      </c>
      <c r="H473" s="29">
        <f>E473*4+F473*9+G473*4</f>
        <v>57.1</v>
      </c>
      <c r="I473" s="54" t="s">
        <v>230</v>
      </c>
    </row>
    <row r="474" spans="1:9" s="11" customFormat="1" ht="27" customHeight="1">
      <c r="A474" s="100" t="s">
        <v>57</v>
      </c>
      <c r="B474" s="100"/>
      <c r="C474" s="100"/>
      <c r="D474" s="42">
        <v>100</v>
      </c>
      <c r="E474" s="32">
        <v>0.1</v>
      </c>
      <c r="F474" s="32">
        <v>0.4</v>
      </c>
      <c r="G474" s="32">
        <v>16.4</v>
      </c>
      <c r="H474" s="27">
        <f>E474*4+F474*9+G474*4</f>
        <v>69.6</v>
      </c>
      <c r="I474" s="66" t="s">
        <v>58</v>
      </c>
    </row>
    <row r="475" spans="1:9" s="11" customFormat="1" ht="27" customHeight="1">
      <c r="A475" s="125" t="s">
        <v>41</v>
      </c>
      <c r="B475" s="125"/>
      <c r="C475" s="125"/>
      <c r="D475" s="13"/>
      <c r="E475" s="14"/>
      <c r="F475" s="14"/>
      <c r="G475" s="14"/>
      <c r="H475" s="15"/>
      <c r="I475" s="73"/>
    </row>
    <row r="476" spans="1:9" s="11" customFormat="1" ht="27" customHeight="1">
      <c r="A476" s="99" t="s">
        <v>140</v>
      </c>
      <c r="B476" s="99"/>
      <c r="C476" s="99"/>
      <c r="D476" s="25">
        <v>180</v>
      </c>
      <c r="E476" s="26">
        <v>0.1</v>
      </c>
      <c r="F476" s="26">
        <v>0</v>
      </c>
      <c r="G476" s="26">
        <v>10.6</v>
      </c>
      <c r="H476" s="29">
        <f>E476*4+F476*9+G476*4</f>
        <v>42.8</v>
      </c>
      <c r="I476" s="67" t="s">
        <v>79</v>
      </c>
    </row>
    <row r="477" spans="1:9" s="11" customFormat="1" ht="27" customHeight="1">
      <c r="A477" s="99" t="s">
        <v>28</v>
      </c>
      <c r="B477" s="99"/>
      <c r="C477" s="99"/>
      <c r="D477" s="25">
        <v>10</v>
      </c>
      <c r="E477" s="26">
        <v>0.3</v>
      </c>
      <c r="F477" s="26">
        <v>0.1</v>
      </c>
      <c r="G477" s="26">
        <v>3.8</v>
      </c>
      <c r="H477" s="29">
        <f>E477*4+F477*9+G477*4</f>
        <v>17.3</v>
      </c>
      <c r="I477" s="67"/>
    </row>
    <row r="478" spans="1:9" s="11" customFormat="1" ht="27" customHeight="1">
      <c r="A478" s="94" t="s">
        <v>27</v>
      </c>
      <c r="B478" s="103"/>
      <c r="C478" s="103"/>
      <c r="D478" s="103"/>
      <c r="E478" s="24">
        <f>E453+E460+E468+E458+E471</f>
        <v>61.900000000000006</v>
      </c>
      <c r="F478" s="24">
        <f>F453+F460+F468+F458+F471</f>
        <v>58.5</v>
      </c>
      <c r="G478" s="24">
        <f>G453+G460+G468+G458+G471</f>
        <v>259.20000000000005</v>
      </c>
      <c r="H478" s="24">
        <f>H453+H460+H468+H458+H471</f>
        <v>1810.9</v>
      </c>
      <c r="I478" s="74"/>
    </row>
    <row r="479" spans="1:9" s="11" customFormat="1" ht="27" customHeight="1">
      <c r="A479" s="118" t="s">
        <v>30</v>
      </c>
      <c r="B479" s="118"/>
      <c r="C479" s="118"/>
      <c r="D479" s="118"/>
      <c r="E479" s="118"/>
      <c r="F479" s="118"/>
      <c r="G479" s="118"/>
      <c r="H479" s="118"/>
      <c r="I479" s="118"/>
    </row>
    <row r="480" spans="1:9" s="11" customFormat="1" ht="24.75" customHeight="1">
      <c r="A480" s="117" t="s">
        <v>1</v>
      </c>
      <c r="B480" s="98" t="s">
        <v>2</v>
      </c>
      <c r="C480" s="98" t="s">
        <v>3</v>
      </c>
      <c r="D480" s="98" t="s">
        <v>4</v>
      </c>
      <c r="E480" s="98"/>
      <c r="F480" s="98"/>
      <c r="G480" s="98"/>
      <c r="H480" s="98"/>
      <c r="I480" s="102" t="s">
        <v>43</v>
      </c>
    </row>
    <row r="481" spans="1:9" s="11" customFormat="1" ht="24.75" customHeight="1">
      <c r="A481" s="117"/>
      <c r="B481" s="98"/>
      <c r="C481" s="98"/>
      <c r="D481" s="21" t="s">
        <v>5</v>
      </c>
      <c r="E481" s="43" t="s">
        <v>6</v>
      </c>
      <c r="F481" s="43" t="s">
        <v>7</v>
      </c>
      <c r="G481" s="43" t="s">
        <v>8</v>
      </c>
      <c r="H481" s="21" t="s">
        <v>9</v>
      </c>
      <c r="I481" s="102"/>
    </row>
    <row r="482" spans="1:9" s="11" customFormat="1" ht="24.75" customHeight="1">
      <c r="A482" s="94" t="s">
        <v>10</v>
      </c>
      <c r="B482" s="94"/>
      <c r="C482" s="94"/>
      <c r="D482" s="36">
        <f>D483+D487+30+D489</f>
        <v>400</v>
      </c>
      <c r="E482" s="18">
        <f>E483+E487+E488+E489+E490</f>
        <v>18.2</v>
      </c>
      <c r="F482" s="18">
        <f>F483+F487+F488+F489+F490</f>
        <v>14.899999999999999</v>
      </c>
      <c r="G482" s="18">
        <f>G483+G487+G488+G489+G490</f>
        <v>40.400000000000006</v>
      </c>
      <c r="H482" s="18">
        <f>H483+H487+H488+H489+H490</f>
        <v>368.50000000000006</v>
      </c>
      <c r="I482" s="71"/>
    </row>
    <row r="483" spans="1:9" s="11" customFormat="1" ht="24.75" customHeight="1">
      <c r="A483" s="99" t="s">
        <v>148</v>
      </c>
      <c r="B483" s="99"/>
      <c r="C483" s="99"/>
      <c r="D483" s="25">
        <v>100</v>
      </c>
      <c r="E483" s="26">
        <v>9.3</v>
      </c>
      <c r="F483" s="26">
        <v>9.2</v>
      </c>
      <c r="G483" s="26">
        <v>1.4</v>
      </c>
      <c r="H483" s="29">
        <f>E483*4+F483*9+G483*4</f>
        <v>125.6</v>
      </c>
      <c r="I483" s="67" t="s">
        <v>65</v>
      </c>
    </row>
    <row r="484" spans="1:9" s="11" customFormat="1" ht="24.75" customHeight="1">
      <c r="A484" s="107" t="s">
        <v>40</v>
      </c>
      <c r="B484" s="107"/>
      <c r="C484" s="107"/>
      <c r="D484" s="107"/>
      <c r="E484" s="107"/>
      <c r="F484" s="107"/>
      <c r="G484" s="107"/>
      <c r="H484" s="107"/>
      <c r="I484" s="107"/>
    </row>
    <row r="485" spans="1:9" s="11" customFormat="1" ht="24.75" customHeight="1">
      <c r="A485" s="99" t="s">
        <v>149</v>
      </c>
      <c r="B485" s="99"/>
      <c r="C485" s="99"/>
      <c r="D485" s="25">
        <v>100</v>
      </c>
      <c r="E485" s="26">
        <v>9.5</v>
      </c>
      <c r="F485" s="26">
        <v>9.7</v>
      </c>
      <c r="G485" s="26">
        <v>1.5</v>
      </c>
      <c r="H485" s="29">
        <f>E485*4+F485*9+G485*4</f>
        <v>131.3</v>
      </c>
      <c r="I485" s="67" t="s">
        <v>66</v>
      </c>
    </row>
    <row r="486" spans="1:9" s="11" customFormat="1" ht="24.75" customHeight="1">
      <c r="A486" s="44" t="s">
        <v>36</v>
      </c>
      <c r="B486" s="28"/>
      <c r="C486" s="28"/>
      <c r="D486" s="42"/>
      <c r="E486" s="12"/>
      <c r="F486" s="12"/>
      <c r="G486" s="12"/>
      <c r="H486" s="12"/>
      <c r="I486" s="69"/>
    </row>
    <row r="487" spans="1:9" s="11" customFormat="1" ht="27" customHeight="1">
      <c r="A487" s="30" t="s">
        <v>146</v>
      </c>
      <c r="B487" s="19">
        <f>C487*1.67</f>
        <v>116.89999999999999</v>
      </c>
      <c r="C487" s="28">
        <v>70</v>
      </c>
      <c r="D487" s="25">
        <v>70</v>
      </c>
      <c r="E487" s="26">
        <v>1.1</v>
      </c>
      <c r="F487" s="26">
        <v>0.2</v>
      </c>
      <c r="G487" s="26">
        <v>4.4</v>
      </c>
      <c r="H487" s="29">
        <f>E487*4+F487*9+G487*4</f>
        <v>23.8</v>
      </c>
      <c r="I487" s="67" t="s">
        <v>147</v>
      </c>
    </row>
    <row r="488" spans="1:9" s="11" customFormat="1" ht="24.75" customHeight="1">
      <c r="A488" s="120" t="s">
        <v>60</v>
      </c>
      <c r="B488" s="120"/>
      <c r="C488" s="120"/>
      <c r="D488" s="58" t="s">
        <v>46</v>
      </c>
      <c r="E488" s="32">
        <v>4.2</v>
      </c>
      <c r="F488" s="32">
        <v>2.6</v>
      </c>
      <c r="G488" s="32">
        <v>9.9</v>
      </c>
      <c r="H488" s="29">
        <f>E488*4+F488*9+G488*4</f>
        <v>79.80000000000001</v>
      </c>
      <c r="I488" s="67" t="s">
        <v>327</v>
      </c>
    </row>
    <row r="489" spans="1:9" s="11" customFormat="1" ht="24.75" customHeight="1">
      <c r="A489" s="99" t="s">
        <v>67</v>
      </c>
      <c r="B489" s="99"/>
      <c r="C489" s="99"/>
      <c r="D489" s="25">
        <v>200</v>
      </c>
      <c r="E489" s="26">
        <v>3.2</v>
      </c>
      <c r="F489" s="26">
        <v>2.7</v>
      </c>
      <c r="G489" s="26">
        <v>15.9</v>
      </c>
      <c r="H489" s="29">
        <f>G489*4+F489*9+E489*4</f>
        <v>100.7</v>
      </c>
      <c r="I489" s="66" t="s">
        <v>68</v>
      </c>
    </row>
    <row r="490" spans="1:9" s="11" customFormat="1" ht="24.75" customHeight="1">
      <c r="A490" s="99" t="s">
        <v>35</v>
      </c>
      <c r="B490" s="99"/>
      <c r="C490" s="99"/>
      <c r="D490" s="25">
        <v>20</v>
      </c>
      <c r="E490" s="26">
        <v>0.4</v>
      </c>
      <c r="F490" s="26">
        <v>0.2</v>
      </c>
      <c r="G490" s="26">
        <v>8.8</v>
      </c>
      <c r="H490" s="29">
        <v>38.6</v>
      </c>
      <c r="I490" s="67"/>
    </row>
    <row r="491" spans="1:9" s="11" customFormat="1" ht="24.75" customHeight="1">
      <c r="A491" s="104" t="s">
        <v>34</v>
      </c>
      <c r="B491" s="104"/>
      <c r="C491" s="104"/>
      <c r="D491" s="104"/>
      <c r="E491" s="18">
        <f>E492</f>
        <v>0.5</v>
      </c>
      <c r="F491" s="18">
        <f>F492</f>
        <v>0.2</v>
      </c>
      <c r="G491" s="18">
        <f>G492</f>
        <v>21.8</v>
      </c>
      <c r="H491" s="24">
        <f>H492</f>
        <v>91</v>
      </c>
      <c r="I491" s="65"/>
    </row>
    <row r="492" spans="1:9" s="11" customFormat="1" ht="24.75" customHeight="1">
      <c r="A492" s="55" t="s">
        <v>55</v>
      </c>
      <c r="B492" s="25">
        <v>100</v>
      </c>
      <c r="C492" s="25">
        <v>100</v>
      </c>
      <c r="D492" s="25">
        <v>100</v>
      </c>
      <c r="E492" s="26">
        <v>0.5</v>
      </c>
      <c r="F492" s="26">
        <v>0.2</v>
      </c>
      <c r="G492" s="26">
        <v>21.8</v>
      </c>
      <c r="H492" s="29">
        <f>E492*4+F492*9+G492*4</f>
        <v>91</v>
      </c>
      <c r="I492" s="66" t="s">
        <v>312</v>
      </c>
    </row>
    <row r="493" spans="1:9" s="11" customFormat="1" ht="24.75" customHeight="1">
      <c r="A493" s="94" t="s">
        <v>11</v>
      </c>
      <c r="B493" s="94"/>
      <c r="C493" s="94"/>
      <c r="D493" s="23">
        <f>D494+190+D498+D499+D500</f>
        <v>650</v>
      </c>
      <c r="E493" s="18">
        <f>E494+E497+E498+E499+E500+E501+E502</f>
        <v>20.46</v>
      </c>
      <c r="F493" s="18">
        <f>F494+F497+F498+F499+F500+F501+F502</f>
        <v>25.42</v>
      </c>
      <c r="G493" s="18">
        <f>G494+G497+G498+G499+G500+G501+G502</f>
        <v>78.34</v>
      </c>
      <c r="H493" s="18">
        <f>H494+H497+H498+H499+H500+H501+H502</f>
        <v>623.9799999999999</v>
      </c>
      <c r="I493" s="71"/>
    </row>
    <row r="494" spans="1:9" s="11" customFormat="1" ht="24.75" customHeight="1">
      <c r="A494" s="100" t="s">
        <v>89</v>
      </c>
      <c r="B494" s="100"/>
      <c r="C494" s="100"/>
      <c r="D494" s="25">
        <v>50</v>
      </c>
      <c r="E494" s="26">
        <v>0.5</v>
      </c>
      <c r="F494" s="26">
        <v>4.1</v>
      </c>
      <c r="G494" s="26">
        <v>1.7</v>
      </c>
      <c r="H494" s="29">
        <f>G494*4+F494*9+E494*4</f>
        <v>45.699999999999996</v>
      </c>
      <c r="I494" s="66" t="s">
        <v>88</v>
      </c>
    </row>
    <row r="495" spans="1:9" s="11" customFormat="1" ht="24.75" customHeight="1">
      <c r="A495" s="107" t="s">
        <v>40</v>
      </c>
      <c r="B495" s="107"/>
      <c r="C495" s="107"/>
      <c r="D495" s="107"/>
      <c r="E495" s="107"/>
      <c r="F495" s="107"/>
      <c r="G495" s="107"/>
      <c r="H495" s="107"/>
      <c r="I495" s="107"/>
    </row>
    <row r="496" spans="1:9" s="11" customFormat="1" ht="24.75" customHeight="1">
      <c r="A496" s="100" t="s">
        <v>341</v>
      </c>
      <c r="B496" s="100"/>
      <c r="C496" s="100"/>
      <c r="D496" s="7">
        <v>50</v>
      </c>
      <c r="E496" s="4">
        <v>0.5</v>
      </c>
      <c r="F496" s="4">
        <v>4</v>
      </c>
      <c r="G496" s="4">
        <v>2.7</v>
      </c>
      <c r="H496" s="62">
        <f>E496*4+F496*9+G496*4</f>
        <v>48.8</v>
      </c>
      <c r="I496" s="66" t="s">
        <v>340</v>
      </c>
    </row>
    <row r="497" spans="1:9" s="11" customFormat="1" ht="24.75" customHeight="1">
      <c r="A497" s="100" t="s">
        <v>255</v>
      </c>
      <c r="B497" s="100"/>
      <c r="C497" s="100"/>
      <c r="D497" s="25" t="s">
        <v>194</v>
      </c>
      <c r="E497" s="26">
        <v>5.9</v>
      </c>
      <c r="F497" s="26">
        <v>4.6</v>
      </c>
      <c r="G497" s="26">
        <v>14.5</v>
      </c>
      <c r="H497" s="29">
        <f>G497*4+F497*9+E497*4</f>
        <v>123</v>
      </c>
      <c r="I497" s="54" t="s">
        <v>253</v>
      </c>
    </row>
    <row r="498" spans="1:9" s="11" customFormat="1" ht="24.75" customHeight="1">
      <c r="A498" s="100" t="s">
        <v>286</v>
      </c>
      <c r="B498" s="100"/>
      <c r="C498" s="100"/>
      <c r="D498" s="25">
        <v>80</v>
      </c>
      <c r="E498" s="26">
        <v>10.2</v>
      </c>
      <c r="F498" s="26">
        <v>12.2</v>
      </c>
      <c r="G498" s="26">
        <v>6.1</v>
      </c>
      <c r="H498" s="29">
        <f>E498*4+F498*9+G498*4</f>
        <v>175</v>
      </c>
      <c r="I498" s="66" t="s">
        <v>287</v>
      </c>
    </row>
    <row r="499" spans="1:9" s="11" customFormat="1" ht="24.75" customHeight="1">
      <c r="A499" s="100" t="s">
        <v>256</v>
      </c>
      <c r="B499" s="100"/>
      <c r="C499" s="100"/>
      <c r="D499" s="25">
        <v>150</v>
      </c>
      <c r="E499" s="26">
        <v>2.7</v>
      </c>
      <c r="F499" s="26">
        <v>3.8</v>
      </c>
      <c r="G499" s="26">
        <v>17.9</v>
      </c>
      <c r="H499" s="29">
        <f>E499*4+F499*9+G499*4</f>
        <v>116.6</v>
      </c>
      <c r="I499" s="67" t="s">
        <v>254</v>
      </c>
    </row>
    <row r="500" spans="1:9" s="11" customFormat="1" ht="24.75" customHeight="1">
      <c r="A500" s="100" t="s">
        <v>137</v>
      </c>
      <c r="B500" s="100"/>
      <c r="C500" s="100"/>
      <c r="D500" s="25">
        <v>180</v>
      </c>
      <c r="E500" s="26">
        <v>0.1</v>
      </c>
      <c r="F500" s="26">
        <v>0.1</v>
      </c>
      <c r="G500" s="26">
        <v>18</v>
      </c>
      <c r="H500" s="35">
        <f>G500*4+F500*9+E500*4</f>
        <v>73.30000000000001</v>
      </c>
      <c r="I500" s="67" t="s">
        <v>136</v>
      </c>
    </row>
    <row r="501" spans="1:9" s="11" customFormat="1" ht="24.75" customHeight="1">
      <c r="A501" s="99" t="s">
        <v>35</v>
      </c>
      <c r="B501" s="99"/>
      <c r="C501" s="99"/>
      <c r="D501" s="25">
        <v>20</v>
      </c>
      <c r="E501" s="26">
        <v>0.4</v>
      </c>
      <c r="F501" s="26">
        <v>0.2</v>
      </c>
      <c r="G501" s="26">
        <v>8.8</v>
      </c>
      <c r="H501" s="29">
        <v>38.6</v>
      </c>
      <c r="I501" s="67"/>
    </row>
    <row r="502" spans="1:9" s="11" customFormat="1" ht="24.75" customHeight="1">
      <c r="A502" s="99" t="s">
        <v>28</v>
      </c>
      <c r="B502" s="99"/>
      <c r="C502" s="99"/>
      <c r="D502" s="25">
        <v>30</v>
      </c>
      <c r="E502" s="26">
        <v>0.66</v>
      </c>
      <c r="F502" s="26">
        <v>0.42</v>
      </c>
      <c r="G502" s="26">
        <v>11.34</v>
      </c>
      <c r="H502" s="29">
        <v>51.78</v>
      </c>
      <c r="I502" s="67"/>
    </row>
    <row r="503" spans="1:9" s="11" customFormat="1" ht="24.75" customHeight="1">
      <c r="A503" s="94" t="s">
        <v>12</v>
      </c>
      <c r="B503" s="94"/>
      <c r="C503" s="94"/>
      <c r="D503" s="23">
        <f>D504+D505</f>
        <v>250</v>
      </c>
      <c r="E503" s="18">
        <f>E504+E505</f>
        <v>9.3</v>
      </c>
      <c r="F503" s="18">
        <f>F504+F505</f>
        <v>9.4</v>
      </c>
      <c r="G503" s="18">
        <f>G504+G505</f>
        <v>33.9</v>
      </c>
      <c r="H503" s="24">
        <f>H504+H505</f>
        <v>257.4</v>
      </c>
      <c r="I503" s="71"/>
    </row>
    <row r="504" spans="1:9" s="11" customFormat="1" ht="24.75" customHeight="1">
      <c r="A504" s="119" t="s">
        <v>38</v>
      </c>
      <c r="B504" s="119"/>
      <c r="C504" s="119"/>
      <c r="D504" s="47">
        <v>50</v>
      </c>
      <c r="E504" s="26">
        <v>3.5</v>
      </c>
      <c r="F504" s="26">
        <v>4.4</v>
      </c>
      <c r="G504" s="26">
        <v>24.5</v>
      </c>
      <c r="H504" s="29">
        <f>E504*4+F504*9+G504*4</f>
        <v>151.6</v>
      </c>
      <c r="I504" s="67"/>
    </row>
    <row r="505" spans="1:9" s="11" customFormat="1" ht="24.75" customHeight="1">
      <c r="A505" s="30" t="s">
        <v>193</v>
      </c>
      <c r="B505" s="33">
        <v>210</v>
      </c>
      <c r="C505" s="28">
        <v>200</v>
      </c>
      <c r="D505" s="39">
        <v>200</v>
      </c>
      <c r="E505" s="40">
        <v>5.8</v>
      </c>
      <c r="F505" s="40">
        <v>5</v>
      </c>
      <c r="G505" s="40">
        <v>9.4</v>
      </c>
      <c r="H505" s="29">
        <f>E505*4+F505*9+G505*4</f>
        <v>105.80000000000001</v>
      </c>
      <c r="I505" s="66" t="s">
        <v>179</v>
      </c>
    </row>
    <row r="506" spans="1:9" s="11" customFormat="1" ht="24.75" customHeight="1">
      <c r="A506" s="110" t="s">
        <v>37</v>
      </c>
      <c r="B506" s="110"/>
      <c r="C506" s="110"/>
      <c r="D506" s="36">
        <f>D507+D510+D511</f>
        <v>480</v>
      </c>
      <c r="E506" s="38">
        <f>E507+E510++E512+E511</f>
        <v>10.149999999999999</v>
      </c>
      <c r="F506" s="38">
        <f>F507+F510++F512+F511</f>
        <v>15.55</v>
      </c>
      <c r="G506" s="38">
        <f>G507+G510++G512+G511</f>
        <v>66.25</v>
      </c>
      <c r="H506" s="41">
        <f>H507+H510++H512+H511</f>
        <v>445.54999999999995</v>
      </c>
      <c r="I506" s="68"/>
    </row>
    <row r="507" spans="1:9" s="11" customFormat="1" ht="24.75" customHeight="1">
      <c r="A507" s="100" t="s">
        <v>258</v>
      </c>
      <c r="B507" s="100"/>
      <c r="C507" s="100"/>
      <c r="D507" s="25">
        <v>200</v>
      </c>
      <c r="E507" s="26">
        <v>6.7</v>
      </c>
      <c r="F507" s="26">
        <v>7.7</v>
      </c>
      <c r="G507" s="26">
        <v>31.2</v>
      </c>
      <c r="H507" s="29">
        <f>E507*4+F507*9+G507*4</f>
        <v>220.89999999999998</v>
      </c>
      <c r="I507" s="66" t="s">
        <v>257</v>
      </c>
    </row>
    <row r="508" spans="1:9" s="11" customFormat="1" ht="24.75" customHeight="1">
      <c r="A508" s="107" t="s">
        <v>40</v>
      </c>
      <c r="B508" s="107"/>
      <c r="C508" s="107"/>
      <c r="D508" s="107"/>
      <c r="E508" s="107"/>
      <c r="F508" s="107"/>
      <c r="G508" s="107"/>
      <c r="H508" s="107"/>
      <c r="I508" s="107"/>
    </row>
    <row r="509" spans="1:9" s="11" customFormat="1" ht="24.75" customHeight="1">
      <c r="A509" s="88" t="s">
        <v>192</v>
      </c>
      <c r="B509" s="89"/>
      <c r="C509" s="90"/>
      <c r="D509" s="25">
        <v>200</v>
      </c>
      <c r="E509" s="26">
        <v>7.5</v>
      </c>
      <c r="F509" s="26">
        <v>7.7</v>
      </c>
      <c r="G509" s="26">
        <v>26</v>
      </c>
      <c r="H509" s="29">
        <f>E509*4+F509*9+G509*4</f>
        <v>203.3</v>
      </c>
      <c r="I509" s="66" t="s">
        <v>127</v>
      </c>
    </row>
    <row r="510" spans="1:9" s="11" customFormat="1" ht="24.75" customHeight="1">
      <c r="A510" s="99" t="s">
        <v>140</v>
      </c>
      <c r="B510" s="99"/>
      <c r="C510" s="99"/>
      <c r="D510" s="25">
        <v>180</v>
      </c>
      <c r="E510" s="26">
        <v>0.1</v>
      </c>
      <c r="F510" s="26">
        <v>0</v>
      </c>
      <c r="G510" s="26">
        <v>10.6</v>
      </c>
      <c r="H510" s="29">
        <f>E510*4+F510*9+G510*4</f>
        <v>42.8</v>
      </c>
      <c r="I510" s="67" t="s">
        <v>79</v>
      </c>
    </row>
    <row r="511" spans="1:9" s="11" customFormat="1" ht="24.75" customHeight="1">
      <c r="A511" s="57" t="s">
        <v>259</v>
      </c>
      <c r="B511" s="28">
        <v>100</v>
      </c>
      <c r="C511" s="28">
        <v>100</v>
      </c>
      <c r="D511" s="39">
        <v>100</v>
      </c>
      <c r="E511" s="40">
        <v>2.8</v>
      </c>
      <c r="F511" s="40">
        <v>7.5</v>
      </c>
      <c r="G511" s="40">
        <v>15</v>
      </c>
      <c r="H511" s="27">
        <f>E511*4+F511*9+G511*4</f>
        <v>138.7</v>
      </c>
      <c r="I511" s="67"/>
    </row>
    <row r="512" spans="1:9" s="11" customFormat="1" ht="24.75" customHeight="1">
      <c r="A512" s="99" t="s">
        <v>28</v>
      </c>
      <c r="B512" s="99"/>
      <c r="C512" s="99"/>
      <c r="D512" s="25">
        <v>25</v>
      </c>
      <c r="E512" s="26">
        <v>0.55</v>
      </c>
      <c r="F512" s="26">
        <v>0.35</v>
      </c>
      <c r="G512" s="26">
        <v>9.45</v>
      </c>
      <c r="H512" s="29">
        <f>E512*4+F512*9+G512*4</f>
        <v>43.15</v>
      </c>
      <c r="I512" s="67"/>
    </row>
    <row r="513" spans="1:9" s="11" customFormat="1" ht="24.75" customHeight="1">
      <c r="A513" s="94" t="s">
        <v>27</v>
      </c>
      <c r="B513" s="103"/>
      <c r="C513" s="103"/>
      <c r="D513" s="103"/>
      <c r="E513" s="24">
        <f>E482+E493+E503+E491+E506</f>
        <v>58.60999999999999</v>
      </c>
      <c r="F513" s="24">
        <f>F482+F493+F503+F491+F506</f>
        <v>65.47</v>
      </c>
      <c r="G513" s="24">
        <f>G482+G493+G503+G491+G506</f>
        <v>240.69000000000003</v>
      </c>
      <c r="H513" s="24">
        <f>H482+H493+H503+H491+H506</f>
        <v>1786.43</v>
      </c>
      <c r="I513" s="74"/>
    </row>
    <row r="514" spans="1:9" s="11" customFormat="1" ht="27" customHeight="1">
      <c r="A514" s="118" t="s">
        <v>31</v>
      </c>
      <c r="B514" s="118"/>
      <c r="C514" s="118"/>
      <c r="D514" s="118"/>
      <c r="E514" s="118"/>
      <c r="F514" s="118"/>
      <c r="G514" s="118"/>
      <c r="H514" s="118"/>
      <c r="I514" s="118"/>
    </row>
    <row r="515" spans="1:9" s="11" customFormat="1" ht="27" customHeight="1">
      <c r="A515" s="117" t="s">
        <v>1</v>
      </c>
      <c r="B515" s="98" t="s">
        <v>2</v>
      </c>
      <c r="C515" s="98" t="s">
        <v>3</v>
      </c>
      <c r="D515" s="98" t="s">
        <v>4</v>
      </c>
      <c r="E515" s="98"/>
      <c r="F515" s="98"/>
      <c r="G515" s="98"/>
      <c r="H515" s="98"/>
      <c r="I515" s="102" t="s">
        <v>43</v>
      </c>
    </row>
    <row r="516" spans="1:9" s="11" customFormat="1" ht="27" customHeight="1">
      <c r="A516" s="117"/>
      <c r="B516" s="98"/>
      <c r="C516" s="98"/>
      <c r="D516" s="21" t="s">
        <v>5</v>
      </c>
      <c r="E516" s="43" t="s">
        <v>6</v>
      </c>
      <c r="F516" s="43" t="s">
        <v>7</v>
      </c>
      <c r="G516" s="43" t="s">
        <v>8</v>
      </c>
      <c r="H516" s="21" t="s">
        <v>9</v>
      </c>
      <c r="I516" s="102"/>
    </row>
    <row r="517" spans="1:9" s="11" customFormat="1" ht="27" customHeight="1">
      <c r="A517" s="94" t="s">
        <v>10</v>
      </c>
      <c r="B517" s="94"/>
      <c r="C517" s="94"/>
      <c r="D517" s="23">
        <f>D518+40+D520</f>
        <v>440</v>
      </c>
      <c r="E517" s="18">
        <f>E518+E519+E520</f>
        <v>9.700000000000001</v>
      </c>
      <c r="F517" s="18">
        <f>F518+F519+F520</f>
        <v>8.700000000000001</v>
      </c>
      <c r="G517" s="18">
        <f>G518+G519+G520</f>
        <v>62.3</v>
      </c>
      <c r="H517" s="18">
        <f>H518+H519+H520</f>
        <v>366.3</v>
      </c>
      <c r="I517" s="71"/>
    </row>
    <row r="518" spans="1:9" s="11" customFormat="1" ht="27" customHeight="1">
      <c r="A518" s="99" t="s">
        <v>260</v>
      </c>
      <c r="B518" s="99"/>
      <c r="C518" s="99"/>
      <c r="D518" s="47">
        <v>200</v>
      </c>
      <c r="E518" s="26">
        <v>6.4</v>
      </c>
      <c r="F518" s="26">
        <v>7.2</v>
      </c>
      <c r="G518" s="26">
        <v>27</v>
      </c>
      <c r="H518" s="29">
        <f>E518*4+F518*9+G518*4</f>
        <v>198.4</v>
      </c>
      <c r="I518" s="67" t="s">
        <v>127</v>
      </c>
    </row>
    <row r="519" spans="1:9" s="11" customFormat="1" ht="27" customHeight="1">
      <c r="A519" s="99" t="s">
        <v>63</v>
      </c>
      <c r="B519" s="99"/>
      <c r="C519" s="99"/>
      <c r="D519" s="56" t="s">
        <v>62</v>
      </c>
      <c r="E519" s="26">
        <v>1.8</v>
      </c>
      <c r="F519" s="26">
        <v>0.2</v>
      </c>
      <c r="G519" s="26">
        <v>24.4</v>
      </c>
      <c r="H519" s="29">
        <f>E519*4+F519*9+G519*4</f>
        <v>106.6</v>
      </c>
      <c r="I519" s="67" t="s">
        <v>326</v>
      </c>
    </row>
    <row r="520" spans="1:9" s="11" customFormat="1" ht="27" customHeight="1">
      <c r="A520" s="99" t="s">
        <v>87</v>
      </c>
      <c r="B520" s="99"/>
      <c r="C520" s="99"/>
      <c r="D520" s="25">
        <v>200</v>
      </c>
      <c r="E520" s="26">
        <v>1.5</v>
      </c>
      <c r="F520" s="26">
        <v>1.3</v>
      </c>
      <c r="G520" s="26">
        <v>10.9</v>
      </c>
      <c r="H520" s="27">
        <f>E520*4+F520*9+G520*4</f>
        <v>61.300000000000004</v>
      </c>
      <c r="I520" s="66" t="s">
        <v>86</v>
      </c>
    </row>
    <row r="521" spans="1:9" s="11" customFormat="1" ht="27" customHeight="1">
      <c r="A521" s="104" t="s">
        <v>34</v>
      </c>
      <c r="B521" s="104"/>
      <c r="C521" s="104"/>
      <c r="D521" s="104"/>
      <c r="E521" s="18">
        <f>E522</f>
        <v>0.1</v>
      </c>
      <c r="F521" s="18">
        <f>F522</f>
        <v>0.4</v>
      </c>
      <c r="G521" s="18">
        <f>G522</f>
        <v>21.3</v>
      </c>
      <c r="H521" s="24">
        <f>H522</f>
        <v>89.2</v>
      </c>
      <c r="I521" s="71"/>
    </row>
    <row r="522" spans="1:9" s="11" customFormat="1" ht="27" customHeight="1">
      <c r="A522" s="100" t="s">
        <v>57</v>
      </c>
      <c r="B522" s="100"/>
      <c r="C522" s="100"/>
      <c r="D522" s="42">
        <v>100</v>
      </c>
      <c r="E522" s="32">
        <v>0.1</v>
      </c>
      <c r="F522" s="32">
        <v>0.4</v>
      </c>
      <c r="G522" s="32">
        <v>21.3</v>
      </c>
      <c r="H522" s="27">
        <f>E522*4+F522*9+G522*4</f>
        <v>89.2</v>
      </c>
      <c r="I522" s="66" t="s">
        <v>58</v>
      </c>
    </row>
    <row r="523" spans="1:9" s="11" customFormat="1" ht="27" customHeight="1">
      <c r="A523" s="94" t="s">
        <v>11</v>
      </c>
      <c r="B523" s="94"/>
      <c r="C523" s="94"/>
      <c r="D523" s="23">
        <f>D524+D527+D528+D529+D530</f>
        <v>620</v>
      </c>
      <c r="E523" s="18">
        <f>E524+E527+E528+E529+E530+E531+E532</f>
        <v>18.881</v>
      </c>
      <c r="F523" s="18">
        <f>F524+F527+F528+F529+F530+F531+F532</f>
        <v>20.517999999999997</v>
      </c>
      <c r="G523" s="18">
        <f>G524+G527+G528+G529+G530+G531+G532</f>
        <v>93.676</v>
      </c>
      <c r="H523" s="18">
        <f>H524+H527+H528+H529+H530+H531+H532</f>
        <v>634.8900000000001</v>
      </c>
      <c r="I523" s="71"/>
    </row>
    <row r="524" spans="1:9" s="11" customFormat="1" ht="27" customHeight="1">
      <c r="A524" s="100" t="s">
        <v>177</v>
      </c>
      <c r="B524" s="101"/>
      <c r="C524" s="101"/>
      <c r="D524" s="25">
        <v>50</v>
      </c>
      <c r="E524" s="26">
        <v>0.875</v>
      </c>
      <c r="F524" s="26">
        <v>4.1</v>
      </c>
      <c r="G524" s="26">
        <v>3.4</v>
      </c>
      <c r="H524" s="29">
        <f>E524*4+F524*9+G524*4</f>
        <v>54</v>
      </c>
      <c r="I524" s="66" t="s">
        <v>176</v>
      </c>
    </row>
    <row r="525" spans="1:9" s="11" customFormat="1" ht="27" customHeight="1">
      <c r="A525" s="107" t="s">
        <v>40</v>
      </c>
      <c r="B525" s="107"/>
      <c r="C525" s="107"/>
      <c r="D525" s="107"/>
      <c r="E525" s="107"/>
      <c r="F525" s="107"/>
      <c r="G525" s="107"/>
      <c r="H525" s="107"/>
      <c r="I525" s="107"/>
    </row>
    <row r="526" spans="1:9" s="11" customFormat="1" ht="27" customHeight="1">
      <c r="A526" s="100" t="s">
        <v>72</v>
      </c>
      <c r="B526" s="101"/>
      <c r="C526" s="101"/>
      <c r="D526" s="25">
        <v>50</v>
      </c>
      <c r="E526" s="26">
        <v>0.7</v>
      </c>
      <c r="F526" s="26">
        <v>4.1</v>
      </c>
      <c r="G526" s="26">
        <v>5.7</v>
      </c>
      <c r="H526" s="29">
        <f>E526*4+F526*9+G526*4</f>
        <v>62.5</v>
      </c>
      <c r="I526" s="66" t="s">
        <v>71</v>
      </c>
    </row>
    <row r="527" spans="1:9" s="3" customFormat="1" ht="27" customHeight="1">
      <c r="A527" s="114" t="s">
        <v>261</v>
      </c>
      <c r="B527" s="114"/>
      <c r="C527" s="114"/>
      <c r="D527" s="25">
        <v>180</v>
      </c>
      <c r="E527" s="32">
        <v>2.106</v>
      </c>
      <c r="F527" s="32">
        <v>3.6180000000000003</v>
      </c>
      <c r="G527" s="32">
        <v>9.576</v>
      </c>
      <c r="H527" s="29">
        <f>E527*4+F527*9+G527*4</f>
        <v>79.29</v>
      </c>
      <c r="I527" s="67" t="s">
        <v>92</v>
      </c>
    </row>
    <row r="528" spans="1:9" s="3" customFormat="1" ht="27" customHeight="1">
      <c r="A528" s="99" t="s">
        <v>353</v>
      </c>
      <c r="B528" s="115"/>
      <c r="C528" s="115"/>
      <c r="D528" s="25">
        <v>80</v>
      </c>
      <c r="E528" s="26">
        <v>10.1</v>
      </c>
      <c r="F528" s="26">
        <v>8.8</v>
      </c>
      <c r="G528" s="26">
        <v>7.7</v>
      </c>
      <c r="H528" s="35">
        <f>G528*4+F528*9+E528*4</f>
        <v>150.4</v>
      </c>
      <c r="I528" s="66" t="s">
        <v>352</v>
      </c>
    </row>
    <row r="529" spans="1:9" s="11" customFormat="1" ht="27" customHeight="1">
      <c r="A529" s="100" t="s">
        <v>264</v>
      </c>
      <c r="B529" s="100"/>
      <c r="C529" s="100"/>
      <c r="D529" s="25">
        <v>130</v>
      </c>
      <c r="E529" s="26">
        <v>3.8</v>
      </c>
      <c r="F529" s="26">
        <v>2.9</v>
      </c>
      <c r="G529" s="26">
        <v>26.2</v>
      </c>
      <c r="H529" s="29">
        <f>E529*4+F529*9+G529*4</f>
        <v>146.1</v>
      </c>
      <c r="I529" s="66" t="s">
        <v>363</v>
      </c>
    </row>
    <row r="530" spans="1:9" s="11" customFormat="1" ht="27" customHeight="1">
      <c r="A530" s="113" t="s">
        <v>154</v>
      </c>
      <c r="B530" s="113"/>
      <c r="C530" s="113"/>
      <c r="D530" s="42">
        <v>180</v>
      </c>
      <c r="E530" s="32">
        <v>0.3</v>
      </c>
      <c r="F530" s="32">
        <v>0.2</v>
      </c>
      <c r="G530" s="32">
        <v>14.1</v>
      </c>
      <c r="H530" s="29">
        <f>E530*4+F530*9+G530*4</f>
        <v>59.4</v>
      </c>
      <c r="I530" s="66" t="s">
        <v>97</v>
      </c>
    </row>
    <row r="531" spans="1:9" s="11" customFormat="1" ht="27" customHeight="1">
      <c r="A531" s="99" t="s">
        <v>35</v>
      </c>
      <c r="B531" s="99"/>
      <c r="C531" s="99"/>
      <c r="D531" s="25">
        <v>40</v>
      </c>
      <c r="E531" s="26">
        <v>0.8</v>
      </c>
      <c r="F531" s="26">
        <v>0.4</v>
      </c>
      <c r="G531" s="26">
        <v>17.6</v>
      </c>
      <c r="H531" s="29">
        <v>77.2</v>
      </c>
      <c r="I531" s="67"/>
    </row>
    <row r="532" spans="1:9" s="11" customFormat="1" ht="27" customHeight="1">
      <c r="A532" s="99" t="s">
        <v>28</v>
      </c>
      <c r="B532" s="99"/>
      <c r="C532" s="99"/>
      <c r="D532" s="25">
        <v>40</v>
      </c>
      <c r="E532" s="26">
        <v>0.9</v>
      </c>
      <c r="F532" s="26">
        <v>0.5</v>
      </c>
      <c r="G532" s="26">
        <v>15.1</v>
      </c>
      <c r="H532" s="29">
        <f>E532*4+F532*9+G532*4</f>
        <v>68.5</v>
      </c>
      <c r="I532" s="67"/>
    </row>
    <row r="533" spans="1:9" s="11" customFormat="1" ht="27" customHeight="1">
      <c r="A533" s="94" t="s">
        <v>12</v>
      </c>
      <c r="B533" s="94"/>
      <c r="C533" s="94"/>
      <c r="D533" s="24">
        <f>D534+D535</f>
        <v>250</v>
      </c>
      <c r="E533" s="18">
        <f>E534+E535</f>
        <v>2.1</v>
      </c>
      <c r="F533" s="18">
        <f>F534+F535</f>
        <v>5.2</v>
      </c>
      <c r="G533" s="18">
        <f>G534+G535</f>
        <v>52.5</v>
      </c>
      <c r="H533" s="18">
        <f>H534+H535</f>
        <v>265.2</v>
      </c>
      <c r="I533" s="71"/>
    </row>
    <row r="534" spans="1:9" s="11" customFormat="1" ht="27" customHeight="1">
      <c r="A534" s="99" t="s">
        <v>299</v>
      </c>
      <c r="B534" s="99"/>
      <c r="C534" s="99"/>
      <c r="D534" s="25">
        <v>50</v>
      </c>
      <c r="E534" s="26">
        <v>1.7</v>
      </c>
      <c r="F534" s="26">
        <v>5.2</v>
      </c>
      <c r="G534" s="26">
        <v>22.5</v>
      </c>
      <c r="H534" s="29">
        <f>E534*4+F534*9+G534*4</f>
        <v>143.6</v>
      </c>
      <c r="I534" s="66" t="s">
        <v>300</v>
      </c>
    </row>
    <row r="535" spans="1:9" s="11" customFormat="1" ht="27" customHeight="1">
      <c r="A535" s="55" t="s">
        <v>56</v>
      </c>
      <c r="B535" s="25">
        <v>200</v>
      </c>
      <c r="C535" s="25">
        <v>200</v>
      </c>
      <c r="D535" s="25">
        <v>200</v>
      </c>
      <c r="E535" s="26">
        <v>0.4</v>
      </c>
      <c r="F535" s="26">
        <v>0</v>
      </c>
      <c r="G535" s="26">
        <v>30</v>
      </c>
      <c r="H535" s="29">
        <f>E535*4+F535*9+G535*4</f>
        <v>121.6</v>
      </c>
      <c r="I535" s="66" t="s">
        <v>312</v>
      </c>
    </row>
    <row r="536" spans="1:9" s="11" customFormat="1" ht="27" customHeight="1">
      <c r="A536" s="110" t="s">
        <v>37</v>
      </c>
      <c r="B536" s="110"/>
      <c r="C536" s="110"/>
      <c r="D536" s="36">
        <f>D537+D538+D539+D540+D542</f>
        <v>550</v>
      </c>
      <c r="E536" s="38">
        <f>E537+E538+E539+E540++E541+E542</f>
        <v>16.02</v>
      </c>
      <c r="F536" s="38">
        <f>F537+F538+F539+F540++F541+F542</f>
        <v>14.799999999999999</v>
      </c>
      <c r="G536" s="38">
        <f>G537+G538+G539+G540++G541+G542</f>
        <v>66.54</v>
      </c>
      <c r="H536" s="38">
        <f>H537+H538+H539+H540++H541+H542</f>
        <v>463.44000000000005</v>
      </c>
      <c r="I536" s="68"/>
    </row>
    <row r="537" spans="1:9" s="11" customFormat="1" ht="27" customHeight="1">
      <c r="A537" s="100" t="s">
        <v>263</v>
      </c>
      <c r="B537" s="101"/>
      <c r="C537" s="101"/>
      <c r="D537" s="25">
        <v>70</v>
      </c>
      <c r="E537" s="26">
        <v>9.8</v>
      </c>
      <c r="F537" s="26">
        <v>7.3</v>
      </c>
      <c r="G537" s="26">
        <v>12.1</v>
      </c>
      <c r="H537" s="29">
        <f>E537*4+F537*9+G537*4</f>
        <v>153.3</v>
      </c>
      <c r="I537" s="66" t="s">
        <v>262</v>
      </c>
    </row>
    <row r="538" spans="1:9" s="11" customFormat="1" ht="27" customHeight="1">
      <c r="A538" s="133" t="s">
        <v>51</v>
      </c>
      <c r="B538" s="133"/>
      <c r="C538" s="133"/>
      <c r="D538" s="7">
        <v>30</v>
      </c>
      <c r="E538" s="63">
        <v>1.02</v>
      </c>
      <c r="F538" s="63">
        <v>2.1</v>
      </c>
      <c r="G538" s="63">
        <v>2.64</v>
      </c>
      <c r="H538" s="1">
        <f>E538*4+F538*9+G538*4</f>
        <v>33.540000000000006</v>
      </c>
      <c r="I538" s="78" t="s">
        <v>265</v>
      </c>
    </row>
    <row r="539" spans="1:9" s="11" customFormat="1" ht="27" customHeight="1">
      <c r="A539" s="133" t="s">
        <v>144</v>
      </c>
      <c r="B539" s="133"/>
      <c r="C539" s="133"/>
      <c r="D539" s="25">
        <v>150</v>
      </c>
      <c r="E539" s="26">
        <v>3.1</v>
      </c>
      <c r="F539" s="26">
        <v>2.8</v>
      </c>
      <c r="G539" s="26">
        <v>28</v>
      </c>
      <c r="H539" s="29">
        <f>E539*4+F539*9+G539*4</f>
        <v>149.6</v>
      </c>
      <c r="I539" s="66" t="s">
        <v>143</v>
      </c>
    </row>
    <row r="540" spans="1:9" s="11" customFormat="1" ht="27" customHeight="1">
      <c r="A540" s="99" t="s">
        <v>296</v>
      </c>
      <c r="B540" s="99"/>
      <c r="C540" s="99"/>
      <c r="D540" s="25">
        <v>200</v>
      </c>
      <c r="E540" s="26">
        <v>1.7</v>
      </c>
      <c r="F540" s="26">
        <v>2.3</v>
      </c>
      <c r="G540" s="26">
        <v>14.3</v>
      </c>
      <c r="H540" s="29">
        <f>G540*4+F540*9+E540*4</f>
        <v>84.7</v>
      </c>
      <c r="I540" s="66" t="s">
        <v>295</v>
      </c>
    </row>
    <row r="541" spans="1:9" s="11" customFormat="1" ht="27" customHeight="1">
      <c r="A541" s="99" t="s">
        <v>28</v>
      </c>
      <c r="B541" s="99"/>
      <c r="C541" s="99"/>
      <c r="D541" s="25">
        <v>10</v>
      </c>
      <c r="E541" s="26">
        <v>0.3</v>
      </c>
      <c r="F541" s="26">
        <v>0.1</v>
      </c>
      <c r="G541" s="26">
        <v>3.8</v>
      </c>
      <c r="H541" s="29">
        <f>E541*4+F541*9+G541*4</f>
        <v>17.3</v>
      </c>
      <c r="I541" s="67"/>
    </row>
    <row r="542" spans="1:9" s="11" customFormat="1" ht="27" customHeight="1">
      <c r="A542" s="100" t="s">
        <v>57</v>
      </c>
      <c r="B542" s="100"/>
      <c r="C542" s="100"/>
      <c r="D542" s="42">
        <v>100</v>
      </c>
      <c r="E542" s="32">
        <v>0.1</v>
      </c>
      <c r="F542" s="32">
        <v>0.2</v>
      </c>
      <c r="G542" s="32">
        <v>5.7</v>
      </c>
      <c r="H542" s="27">
        <f>E542*4+F542*9+G542*4</f>
        <v>25</v>
      </c>
      <c r="I542" s="66" t="s">
        <v>58</v>
      </c>
    </row>
    <row r="543" spans="1:9" s="11" customFormat="1" ht="27" customHeight="1">
      <c r="A543" s="125" t="s">
        <v>41</v>
      </c>
      <c r="B543" s="125"/>
      <c r="C543" s="125"/>
      <c r="D543" s="13"/>
      <c r="E543" s="14"/>
      <c r="F543" s="14"/>
      <c r="G543" s="14"/>
      <c r="H543" s="15"/>
      <c r="I543" s="73"/>
    </row>
    <row r="544" spans="1:9" s="11" customFormat="1" ht="27" customHeight="1">
      <c r="A544" s="94" t="s">
        <v>27</v>
      </c>
      <c r="B544" s="103"/>
      <c r="C544" s="103"/>
      <c r="D544" s="103"/>
      <c r="E544" s="24">
        <f>E517+E523+E533+E521+E536</f>
        <v>46.801</v>
      </c>
      <c r="F544" s="24">
        <f>F517+F523+F533+F521+F536</f>
        <v>49.617999999999995</v>
      </c>
      <c r="G544" s="24">
        <f>G517+G523+G533+G521+G536</f>
        <v>296.31600000000003</v>
      </c>
      <c r="H544" s="24">
        <f>H517+H523+H533+H521+H536</f>
        <v>1819.0300000000002</v>
      </c>
      <c r="I544" s="74"/>
    </row>
    <row r="545" spans="1:9" s="11" customFormat="1" ht="27" customHeight="1">
      <c r="A545" s="118" t="s">
        <v>32</v>
      </c>
      <c r="B545" s="118"/>
      <c r="C545" s="118"/>
      <c r="D545" s="118"/>
      <c r="E545" s="118"/>
      <c r="F545" s="118"/>
      <c r="G545" s="118"/>
      <c r="H545" s="118"/>
      <c r="I545" s="118"/>
    </row>
    <row r="546" spans="1:9" s="11" customFormat="1" ht="27" customHeight="1">
      <c r="A546" s="117" t="s">
        <v>1</v>
      </c>
      <c r="B546" s="98" t="s">
        <v>2</v>
      </c>
      <c r="C546" s="98" t="s">
        <v>3</v>
      </c>
      <c r="D546" s="98" t="s">
        <v>4</v>
      </c>
      <c r="E546" s="98"/>
      <c r="F546" s="98"/>
      <c r="G546" s="98"/>
      <c r="H546" s="98"/>
      <c r="I546" s="102" t="s">
        <v>43</v>
      </c>
    </row>
    <row r="547" spans="1:9" s="11" customFormat="1" ht="27" customHeight="1">
      <c r="A547" s="117"/>
      <c r="B547" s="98"/>
      <c r="C547" s="98"/>
      <c r="D547" s="21" t="s">
        <v>5</v>
      </c>
      <c r="E547" s="43" t="s">
        <v>6</v>
      </c>
      <c r="F547" s="43" t="s">
        <v>7</v>
      </c>
      <c r="G547" s="43" t="s">
        <v>8</v>
      </c>
      <c r="H547" s="21" t="s">
        <v>9</v>
      </c>
      <c r="I547" s="102"/>
    </row>
    <row r="548" spans="1:9" s="11" customFormat="1" ht="27" customHeight="1">
      <c r="A548" s="94" t="s">
        <v>10</v>
      </c>
      <c r="B548" s="94"/>
      <c r="C548" s="94"/>
      <c r="D548" s="23">
        <f>D549+30+D551</f>
        <v>430</v>
      </c>
      <c r="E548" s="18">
        <f>E549+E550+E551</f>
        <v>11</v>
      </c>
      <c r="F548" s="18">
        <f>F549+F550+F551</f>
        <v>15.8</v>
      </c>
      <c r="G548" s="18">
        <f>G549+G550+G551</f>
        <v>48.3</v>
      </c>
      <c r="H548" s="18">
        <f>H549+H550+H551</f>
        <v>379.4</v>
      </c>
      <c r="I548" s="71"/>
    </row>
    <row r="549" spans="1:9" s="11" customFormat="1" ht="27" customHeight="1">
      <c r="A549" s="100" t="s">
        <v>266</v>
      </c>
      <c r="B549" s="116"/>
      <c r="C549" s="116"/>
      <c r="D549" s="7">
        <v>200</v>
      </c>
      <c r="E549" s="4">
        <v>6</v>
      </c>
      <c r="F549" s="4">
        <v>6</v>
      </c>
      <c r="G549" s="4">
        <v>22.5</v>
      </c>
      <c r="H549" s="1">
        <f>E549*4+F549*9+G549*4</f>
        <v>168</v>
      </c>
      <c r="I549" s="66" t="s">
        <v>267</v>
      </c>
    </row>
    <row r="550" spans="1:9" s="11" customFormat="1" ht="27" customHeight="1">
      <c r="A550" s="99" t="s">
        <v>45</v>
      </c>
      <c r="B550" s="99"/>
      <c r="C550" s="99"/>
      <c r="D550" s="56" t="s">
        <v>46</v>
      </c>
      <c r="E550" s="26">
        <v>1.8</v>
      </c>
      <c r="F550" s="26">
        <v>7.1</v>
      </c>
      <c r="G550" s="26">
        <v>9.9</v>
      </c>
      <c r="H550" s="27">
        <f>E550*4+F550*9+G550*4</f>
        <v>110.69999999999999</v>
      </c>
      <c r="I550" s="67" t="s">
        <v>315</v>
      </c>
    </row>
    <row r="551" spans="1:9" s="11" customFormat="1" ht="27" customHeight="1">
      <c r="A551" s="99" t="s">
        <v>67</v>
      </c>
      <c r="B551" s="99"/>
      <c r="C551" s="99"/>
      <c r="D551" s="25">
        <v>200</v>
      </c>
      <c r="E551" s="26">
        <v>3.2</v>
      </c>
      <c r="F551" s="26">
        <v>2.7</v>
      </c>
      <c r="G551" s="26">
        <v>15.9</v>
      </c>
      <c r="H551" s="29">
        <f>G551*4+F551*9+E551*4</f>
        <v>100.7</v>
      </c>
      <c r="I551" s="66" t="s">
        <v>68</v>
      </c>
    </row>
    <row r="552" spans="1:9" s="11" customFormat="1" ht="27" customHeight="1">
      <c r="A552" s="104" t="s">
        <v>34</v>
      </c>
      <c r="B552" s="104"/>
      <c r="C552" s="104"/>
      <c r="D552" s="104"/>
      <c r="E552" s="18">
        <f>E553</f>
        <v>0.5</v>
      </c>
      <c r="F552" s="18">
        <f>F553</f>
        <v>0.2</v>
      </c>
      <c r="G552" s="18">
        <f>G553</f>
        <v>21.8</v>
      </c>
      <c r="H552" s="24">
        <f>H553</f>
        <v>91</v>
      </c>
      <c r="I552" s="71"/>
    </row>
    <row r="553" spans="1:9" s="11" customFormat="1" ht="27" customHeight="1">
      <c r="A553" s="55" t="s">
        <v>55</v>
      </c>
      <c r="B553" s="25">
        <v>100</v>
      </c>
      <c r="C553" s="25">
        <v>100</v>
      </c>
      <c r="D553" s="25">
        <v>100</v>
      </c>
      <c r="E553" s="26">
        <v>0.5</v>
      </c>
      <c r="F553" s="26">
        <v>0.2</v>
      </c>
      <c r="G553" s="26">
        <v>21.8</v>
      </c>
      <c r="H553" s="29">
        <f>E553*4+F553*9+G553*4</f>
        <v>91</v>
      </c>
      <c r="I553" s="66" t="s">
        <v>312</v>
      </c>
    </row>
    <row r="554" spans="1:9" s="11" customFormat="1" ht="24.75" customHeight="1">
      <c r="A554" s="94" t="s">
        <v>11</v>
      </c>
      <c r="B554" s="94"/>
      <c r="C554" s="94"/>
      <c r="D554" s="23">
        <f>D555+D556+D557+D558+D559</f>
        <v>640</v>
      </c>
      <c r="E554" s="18">
        <f>E555+E556+E557+E558+E559+E560+E561</f>
        <v>20.425</v>
      </c>
      <c r="F554" s="18">
        <f>F555+F556+F557+F558+F559+F560+F561</f>
        <v>19.799999999999997</v>
      </c>
      <c r="G554" s="18">
        <f>G555+G556+G557+G558+G559+G560+G561</f>
        <v>92.625</v>
      </c>
      <c r="H554" s="24">
        <f>H555+H556+H557+H558+H559+H560+H561</f>
        <v>630.4</v>
      </c>
      <c r="I554" s="71"/>
    </row>
    <row r="555" spans="1:9" s="11" customFormat="1" ht="24.75" customHeight="1">
      <c r="A555" s="99" t="s">
        <v>269</v>
      </c>
      <c r="B555" s="115"/>
      <c r="C555" s="115"/>
      <c r="D555" s="25">
        <v>50</v>
      </c>
      <c r="E555" s="26">
        <v>0.625</v>
      </c>
      <c r="F555" s="26">
        <v>4</v>
      </c>
      <c r="G555" s="26">
        <v>4.625</v>
      </c>
      <c r="H555" s="29">
        <f>E555*4+F555*9+G555*4</f>
        <v>57</v>
      </c>
      <c r="I555" s="66" t="s">
        <v>268</v>
      </c>
    </row>
    <row r="556" spans="1:9" s="11" customFormat="1" ht="24.75" customHeight="1">
      <c r="A556" s="100" t="s">
        <v>271</v>
      </c>
      <c r="B556" s="100"/>
      <c r="C556" s="100"/>
      <c r="D556" s="25">
        <v>180</v>
      </c>
      <c r="E556" s="26">
        <v>4.5</v>
      </c>
      <c r="F556" s="26">
        <v>5.1</v>
      </c>
      <c r="G556" s="26">
        <v>15.5</v>
      </c>
      <c r="H556" s="29">
        <f>E556*4+F556*9+G556*4</f>
        <v>125.9</v>
      </c>
      <c r="I556" s="67" t="s">
        <v>270</v>
      </c>
    </row>
    <row r="557" spans="1:9" s="11" customFormat="1" ht="24.75" customHeight="1">
      <c r="A557" s="100" t="s">
        <v>134</v>
      </c>
      <c r="B557" s="100"/>
      <c r="C557" s="100"/>
      <c r="D557" s="25">
        <v>80</v>
      </c>
      <c r="E557" s="26">
        <v>8.5</v>
      </c>
      <c r="F557" s="26">
        <v>5.3</v>
      </c>
      <c r="G557" s="26">
        <v>8.1</v>
      </c>
      <c r="H557" s="29">
        <f>E557*4+F557*9+G557*4</f>
        <v>114.1</v>
      </c>
      <c r="I557" s="67" t="s">
        <v>133</v>
      </c>
    </row>
    <row r="558" spans="1:9" s="11" customFormat="1" ht="24.75" customHeight="1">
      <c r="A558" s="112" t="s">
        <v>359</v>
      </c>
      <c r="B558" s="112"/>
      <c r="C558" s="112"/>
      <c r="D558" s="7">
        <v>150</v>
      </c>
      <c r="E558" s="6">
        <v>3</v>
      </c>
      <c r="F558" s="6">
        <v>4.4</v>
      </c>
      <c r="G558" s="6">
        <v>18.9</v>
      </c>
      <c r="H558" s="60">
        <f>E558*4+F558*9+G558*4</f>
        <v>127.19999999999999</v>
      </c>
      <c r="I558" s="77" t="s">
        <v>135</v>
      </c>
    </row>
    <row r="559" spans="1:9" s="11" customFormat="1" ht="24.75" customHeight="1">
      <c r="A559" s="100" t="s">
        <v>74</v>
      </c>
      <c r="B559" s="100"/>
      <c r="C559" s="100"/>
      <c r="D559" s="42">
        <v>180</v>
      </c>
      <c r="E559" s="32">
        <v>0.3</v>
      </c>
      <c r="F559" s="32">
        <v>0</v>
      </c>
      <c r="G559" s="32">
        <v>15.2</v>
      </c>
      <c r="H559" s="27">
        <f>E559*4+F559*9+G559*4</f>
        <v>62</v>
      </c>
      <c r="I559" s="66" t="s">
        <v>75</v>
      </c>
    </row>
    <row r="560" spans="1:9" s="11" customFormat="1" ht="24.75" customHeight="1">
      <c r="A560" s="99" t="s">
        <v>35</v>
      </c>
      <c r="B560" s="99"/>
      <c r="C560" s="99"/>
      <c r="D560" s="25">
        <v>30</v>
      </c>
      <c r="E560" s="26">
        <v>2.4</v>
      </c>
      <c r="F560" s="26">
        <v>0.3</v>
      </c>
      <c r="G560" s="26">
        <v>11.4</v>
      </c>
      <c r="H560" s="29">
        <v>57.9</v>
      </c>
      <c r="I560" s="67"/>
    </row>
    <row r="561" spans="1:9" s="11" customFormat="1" ht="24.75" customHeight="1">
      <c r="A561" s="99" t="s">
        <v>28</v>
      </c>
      <c r="B561" s="99"/>
      <c r="C561" s="99"/>
      <c r="D561" s="25">
        <v>50</v>
      </c>
      <c r="E561" s="26">
        <v>1.1</v>
      </c>
      <c r="F561" s="26">
        <v>0.7</v>
      </c>
      <c r="G561" s="26">
        <v>18.9</v>
      </c>
      <c r="H561" s="29">
        <f>E561*4+F561*9+G561*4</f>
        <v>86.3</v>
      </c>
      <c r="I561" s="67"/>
    </row>
    <row r="562" spans="1:9" s="11" customFormat="1" ht="24.75" customHeight="1">
      <c r="A562" s="94" t="s">
        <v>12</v>
      </c>
      <c r="B562" s="94"/>
      <c r="C562" s="94"/>
      <c r="D562" s="23">
        <f>D563+D564</f>
        <v>250</v>
      </c>
      <c r="E562" s="18">
        <f>E563+E564</f>
        <v>5.1</v>
      </c>
      <c r="F562" s="18">
        <f>F563+F564</f>
        <v>10.1</v>
      </c>
      <c r="G562" s="18">
        <f>G563+G564</f>
        <v>41</v>
      </c>
      <c r="H562" s="24">
        <f>H563+H564</f>
        <v>275.3</v>
      </c>
      <c r="I562" s="71"/>
    </row>
    <row r="563" spans="1:9" s="11" customFormat="1" ht="27" customHeight="1">
      <c r="A563" s="119" t="s">
        <v>38</v>
      </c>
      <c r="B563" s="119"/>
      <c r="C563" s="119"/>
      <c r="D563" s="47">
        <v>50</v>
      </c>
      <c r="E563" s="26">
        <v>1.5</v>
      </c>
      <c r="F563" s="26">
        <v>5.1</v>
      </c>
      <c r="G563" s="26">
        <v>29</v>
      </c>
      <c r="H563" s="29">
        <f>E563*4+F563*9+G563*4</f>
        <v>167.9</v>
      </c>
      <c r="I563" s="67"/>
    </row>
    <row r="564" spans="1:9" s="11" customFormat="1" ht="27" customHeight="1">
      <c r="A564" s="57" t="s">
        <v>54</v>
      </c>
      <c r="B564" s="28">
        <v>207</v>
      </c>
      <c r="C564" s="28">
        <v>200</v>
      </c>
      <c r="D564" s="39">
        <v>200</v>
      </c>
      <c r="E564" s="40">
        <v>3.6</v>
      </c>
      <c r="F564" s="40">
        <v>5</v>
      </c>
      <c r="G564" s="40">
        <v>12</v>
      </c>
      <c r="H564" s="27">
        <f>E564*4+F564*9+G564*4</f>
        <v>107.4</v>
      </c>
      <c r="I564" s="67" t="s">
        <v>322</v>
      </c>
    </row>
    <row r="565" spans="1:9" s="11" customFormat="1" ht="24.75" customHeight="1">
      <c r="A565" s="110" t="s">
        <v>37</v>
      </c>
      <c r="B565" s="110"/>
      <c r="C565" s="110"/>
      <c r="D565" s="36">
        <f>D566+D567+D569+D568</f>
        <v>450</v>
      </c>
      <c r="E565" s="41">
        <f>E566+E567+E569+E570+E568</f>
        <v>16.099999999999998</v>
      </c>
      <c r="F565" s="41">
        <f>F566+F567+F569+F570+F568</f>
        <v>16.82</v>
      </c>
      <c r="G565" s="41">
        <f>G566+G567+G569+G570+G568</f>
        <v>57.7</v>
      </c>
      <c r="H565" s="41">
        <f>H566+H567+H569+H570+H568</f>
        <v>446.28</v>
      </c>
      <c r="I565" s="72"/>
    </row>
    <row r="566" spans="1:9" s="11" customFormat="1" ht="24.75" customHeight="1">
      <c r="A566" s="48" t="s">
        <v>316</v>
      </c>
      <c r="B566" s="31"/>
      <c r="C566" s="31"/>
      <c r="D566" s="42">
        <v>70</v>
      </c>
      <c r="E566" s="32">
        <v>9.7</v>
      </c>
      <c r="F566" s="32">
        <v>9.52</v>
      </c>
      <c r="G566" s="32">
        <v>5.9</v>
      </c>
      <c r="H566" s="27">
        <f>E566*4+F566*9+G566*4</f>
        <v>148.07999999999998</v>
      </c>
      <c r="I566" s="66" t="s">
        <v>272</v>
      </c>
    </row>
    <row r="567" spans="1:9" s="11" customFormat="1" ht="24.75" customHeight="1">
      <c r="A567" s="100" t="s">
        <v>337</v>
      </c>
      <c r="B567" s="100"/>
      <c r="C567" s="100"/>
      <c r="D567" s="25">
        <v>150</v>
      </c>
      <c r="E567" s="26">
        <v>4.9</v>
      </c>
      <c r="F567" s="26">
        <v>5.1</v>
      </c>
      <c r="G567" s="26">
        <v>16.3</v>
      </c>
      <c r="H567" s="29">
        <f>E567*4+F567*9+G567*4</f>
        <v>130.7</v>
      </c>
      <c r="I567" s="66" t="s">
        <v>126</v>
      </c>
    </row>
    <row r="568" spans="1:9" s="11" customFormat="1" ht="24.75" customHeight="1">
      <c r="A568" s="100" t="s">
        <v>39</v>
      </c>
      <c r="B568" s="100"/>
      <c r="C568" s="100"/>
      <c r="D568" s="25">
        <v>50</v>
      </c>
      <c r="E568" s="26">
        <v>1.2</v>
      </c>
      <c r="F568" s="26">
        <v>2.1</v>
      </c>
      <c r="G568" s="26">
        <v>20.5</v>
      </c>
      <c r="H568" s="27">
        <f>E568*4+F568*9+G568*4</f>
        <v>105.7</v>
      </c>
      <c r="I568" s="67"/>
    </row>
    <row r="569" spans="1:9" s="11" customFormat="1" ht="24.75" customHeight="1">
      <c r="A569" s="99" t="s">
        <v>140</v>
      </c>
      <c r="B569" s="99"/>
      <c r="C569" s="99"/>
      <c r="D569" s="25">
        <v>180</v>
      </c>
      <c r="E569" s="26">
        <v>0.1</v>
      </c>
      <c r="F569" s="26">
        <v>0</v>
      </c>
      <c r="G569" s="26">
        <v>10.6</v>
      </c>
      <c r="H569" s="29">
        <f>E569*4+F569*9+G569*4</f>
        <v>42.8</v>
      </c>
      <c r="I569" s="67" t="s">
        <v>79</v>
      </c>
    </row>
    <row r="570" spans="1:9" s="11" customFormat="1" ht="24.75" customHeight="1">
      <c r="A570" s="99" t="s">
        <v>35</v>
      </c>
      <c r="B570" s="99"/>
      <c r="C570" s="99"/>
      <c r="D570" s="25">
        <v>10</v>
      </c>
      <c r="E570" s="26">
        <v>0.2</v>
      </c>
      <c r="F570" s="26">
        <v>0.1</v>
      </c>
      <c r="G570" s="26">
        <v>4.4</v>
      </c>
      <c r="H570" s="29">
        <v>19</v>
      </c>
      <c r="I570" s="67"/>
    </row>
    <row r="571" spans="1:9" s="11" customFormat="1" ht="24.75" customHeight="1">
      <c r="A571" s="94" t="s">
        <v>27</v>
      </c>
      <c r="B571" s="103"/>
      <c r="C571" s="103"/>
      <c r="D571" s="103"/>
      <c r="E571" s="24">
        <f>E548+E554+E552+E562+E565</f>
        <v>53.125</v>
      </c>
      <c r="F571" s="24">
        <f>F548+F554+F552+F562+F565</f>
        <v>62.72</v>
      </c>
      <c r="G571" s="24">
        <f>G548+G554+G552+G562+G565</f>
        <v>261.425</v>
      </c>
      <c r="H571" s="24">
        <f>H548+H554+H552+H562+H565</f>
        <v>1822.3799999999999</v>
      </c>
      <c r="I571" s="74"/>
    </row>
    <row r="572" spans="1:9" s="11" customFormat="1" ht="24.75" customHeight="1">
      <c r="A572" s="118" t="s">
        <v>33</v>
      </c>
      <c r="B572" s="118"/>
      <c r="C572" s="118"/>
      <c r="D572" s="118"/>
      <c r="E572" s="118"/>
      <c r="F572" s="118"/>
      <c r="G572" s="118"/>
      <c r="H572" s="118"/>
      <c r="I572" s="118"/>
    </row>
    <row r="573" spans="1:9" s="11" customFormat="1" ht="24.75" customHeight="1">
      <c r="A573" s="117" t="s">
        <v>1</v>
      </c>
      <c r="B573" s="98" t="s">
        <v>2</v>
      </c>
      <c r="C573" s="98" t="s">
        <v>3</v>
      </c>
      <c r="D573" s="98" t="s">
        <v>4</v>
      </c>
      <c r="E573" s="98"/>
      <c r="F573" s="98"/>
      <c r="G573" s="98"/>
      <c r="H573" s="98"/>
      <c r="I573" s="102" t="s">
        <v>43</v>
      </c>
    </row>
    <row r="574" spans="1:9" s="11" customFormat="1" ht="24.75" customHeight="1">
      <c r="A574" s="117"/>
      <c r="B574" s="98"/>
      <c r="C574" s="98"/>
      <c r="D574" s="21" t="s">
        <v>5</v>
      </c>
      <c r="E574" s="43" t="s">
        <v>6</v>
      </c>
      <c r="F574" s="43" t="s">
        <v>7</v>
      </c>
      <c r="G574" s="43" t="s">
        <v>8</v>
      </c>
      <c r="H574" s="21" t="s">
        <v>9</v>
      </c>
      <c r="I574" s="102"/>
    </row>
    <row r="575" spans="1:9" s="11" customFormat="1" ht="24.75" customHeight="1">
      <c r="A575" s="94" t="s">
        <v>10</v>
      </c>
      <c r="B575" s="94"/>
      <c r="C575" s="94"/>
      <c r="D575" s="24">
        <f>D576+D577+D596+D581</f>
        <v>530</v>
      </c>
      <c r="E575" s="24">
        <f>E576+E577+E596+E578+E579</f>
        <v>8.999999999999998</v>
      </c>
      <c r="F575" s="24">
        <f>F576+F577+F596+F578+F579</f>
        <v>12.000000000000002</v>
      </c>
      <c r="G575" s="24">
        <f>G576+G577+G596+G578+G579</f>
        <v>55.599999999999994</v>
      </c>
      <c r="H575" s="24">
        <f>H576+H577+H596+H578+H579</f>
        <v>366.1</v>
      </c>
      <c r="I575" s="74"/>
    </row>
    <row r="576" spans="1:9" s="11" customFormat="1" ht="24.75" customHeight="1">
      <c r="A576" s="99" t="s">
        <v>104</v>
      </c>
      <c r="B576" s="99"/>
      <c r="C576" s="99"/>
      <c r="D576" s="7">
        <v>200</v>
      </c>
      <c r="E576" s="4">
        <v>3.1</v>
      </c>
      <c r="F576" s="4">
        <v>4.4</v>
      </c>
      <c r="G576" s="4">
        <v>19</v>
      </c>
      <c r="H576" s="1">
        <f>E576*4+F576*9+G576*4</f>
        <v>128</v>
      </c>
      <c r="I576" s="66" t="s">
        <v>119</v>
      </c>
    </row>
    <row r="577" spans="1:9" s="11" customFormat="1" ht="27" customHeight="1">
      <c r="A577" s="120" t="s">
        <v>64</v>
      </c>
      <c r="B577" s="120"/>
      <c r="C577" s="120"/>
      <c r="D577" s="58" t="s">
        <v>69</v>
      </c>
      <c r="E577" s="32">
        <v>4.1</v>
      </c>
      <c r="F577" s="32">
        <v>6.2</v>
      </c>
      <c r="G577" s="32">
        <v>10.7</v>
      </c>
      <c r="H577" s="29">
        <f>E577*4+F577*9+G577*4</f>
        <v>115</v>
      </c>
      <c r="I577" s="67" t="s">
        <v>324</v>
      </c>
    </row>
    <row r="578" spans="1:9" s="11" customFormat="1" ht="27" customHeight="1">
      <c r="A578" s="99" t="s">
        <v>87</v>
      </c>
      <c r="B578" s="99"/>
      <c r="C578" s="99"/>
      <c r="D578" s="25">
        <v>200</v>
      </c>
      <c r="E578" s="26">
        <v>1.5</v>
      </c>
      <c r="F578" s="26">
        <v>1.3</v>
      </c>
      <c r="G578" s="26">
        <v>10.9</v>
      </c>
      <c r="H578" s="27">
        <f>E578*4+F578*9+G578*4</f>
        <v>61.300000000000004</v>
      </c>
      <c r="I578" s="66" t="s">
        <v>86</v>
      </c>
    </row>
    <row r="579" spans="1:9" s="11" customFormat="1" ht="27" customHeight="1">
      <c r="A579" s="99" t="s">
        <v>35</v>
      </c>
      <c r="B579" s="99"/>
      <c r="C579" s="99"/>
      <c r="D579" s="25">
        <v>10</v>
      </c>
      <c r="E579" s="26">
        <v>0.2</v>
      </c>
      <c r="F579" s="26">
        <v>0.1</v>
      </c>
      <c r="G579" s="26">
        <v>4.4</v>
      </c>
      <c r="H579" s="29">
        <v>19</v>
      </c>
      <c r="I579" s="67"/>
    </row>
    <row r="580" spans="1:9" s="11" customFormat="1" ht="27" customHeight="1">
      <c r="A580" s="104" t="s">
        <v>34</v>
      </c>
      <c r="B580" s="104"/>
      <c r="C580" s="104"/>
      <c r="D580" s="104"/>
      <c r="E580" s="18">
        <f>E581</f>
        <v>0.5</v>
      </c>
      <c r="F580" s="18">
        <f>F581</f>
        <v>0.2</v>
      </c>
      <c r="G580" s="18">
        <f>G581</f>
        <v>21.8</v>
      </c>
      <c r="H580" s="24">
        <f>H581</f>
        <v>91</v>
      </c>
      <c r="I580" s="71"/>
    </row>
    <row r="581" spans="1:9" s="11" customFormat="1" ht="27" customHeight="1">
      <c r="A581" s="55" t="s">
        <v>55</v>
      </c>
      <c r="B581" s="25">
        <v>100</v>
      </c>
      <c r="C581" s="25">
        <v>100</v>
      </c>
      <c r="D581" s="25">
        <v>100</v>
      </c>
      <c r="E581" s="26">
        <v>0.5</v>
      </c>
      <c r="F581" s="26">
        <v>0.2</v>
      </c>
      <c r="G581" s="26">
        <v>21.8</v>
      </c>
      <c r="H581" s="29">
        <f>E581*4+F581*9+G581*4</f>
        <v>91</v>
      </c>
      <c r="I581" s="66" t="s">
        <v>312</v>
      </c>
    </row>
    <row r="582" spans="1:9" s="11" customFormat="1" ht="27" customHeight="1">
      <c r="A582" s="94" t="s">
        <v>11</v>
      </c>
      <c r="B582" s="94"/>
      <c r="C582" s="94"/>
      <c r="D582" s="23">
        <f>D583+230+D585+D586+D587</f>
        <v>680</v>
      </c>
      <c r="E582" s="18">
        <f>E583+E584+E585+E586+E587+E588+E589</f>
        <v>21.6</v>
      </c>
      <c r="F582" s="18">
        <f>F583+F584+F585+F586+F587+F588+F589</f>
        <v>25.639999999999997</v>
      </c>
      <c r="G582" s="18">
        <f>G583+G584+G585+G586+G587+G588+G589</f>
        <v>76.6</v>
      </c>
      <c r="H582" s="24">
        <f>H583+H584+H585+H586+H587+H588+H589</f>
        <v>623.56</v>
      </c>
      <c r="I582" s="71"/>
    </row>
    <row r="583" spans="1:9" s="11" customFormat="1" ht="27" customHeight="1">
      <c r="A583" s="100" t="s">
        <v>130</v>
      </c>
      <c r="B583" s="100"/>
      <c r="C583" s="100"/>
      <c r="D583" s="8">
        <v>50</v>
      </c>
      <c r="E583" s="8">
        <v>0.8</v>
      </c>
      <c r="F583" s="34">
        <v>4.1</v>
      </c>
      <c r="G583" s="8">
        <v>7.4</v>
      </c>
      <c r="H583" s="27">
        <f aca="true" t="shared" si="1" ref="H583:H588">E583*4+F583*9+G583*4</f>
        <v>69.7</v>
      </c>
      <c r="I583" s="53" t="s">
        <v>129</v>
      </c>
    </row>
    <row r="584" spans="1:9" s="11" customFormat="1" ht="27" customHeight="1">
      <c r="A584" s="100" t="s">
        <v>317</v>
      </c>
      <c r="B584" s="100"/>
      <c r="C584" s="100"/>
      <c r="D584" s="25" t="s">
        <v>203</v>
      </c>
      <c r="E584" s="26">
        <v>5.9</v>
      </c>
      <c r="F584" s="26">
        <v>6.2</v>
      </c>
      <c r="G584" s="26">
        <v>15.1</v>
      </c>
      <c r="H584" s="27">
        <f t="shared" si="1"/>
        <v>139.8</v>
      </c>
      <c r="I584" s="66" t="s">
        <v>273</v>
      </c>
    </row>
    <row r="585" spans="1:9" s="11" customFormat="1" ht="27" customHeight="1">
      <c r="A585" s="100" t="s">
        <v>198</v>
      </c>
      <c r="B585" s="100"/>
      <c r="C585" s="100"/>
      <c r="D585" s="25">
        <v>70</v>
      </c>
      <c r="E585" s="26">
        <v>8.9</v>
      </c>
      <c r="F585" s="26">
        <v>8.54</v>
      </c>
      <c r="G585" s="26">
        <v>5.9</v>
      </c>
      <c r="H585" s="62">
        <f t="shared" si="1"/>
        <v>136.05999999999997</v>
      </c>
      <c r="I585" s="67" t="s">
        <v>197</v>
      </c>
    </row>
    <row r="586" spans="1:9" s="11" customFormat="1" ht="27" customHeight="1">
      <c r="A586" s="99" t="s">
        <v>199</v>
      </c>
      <c r="B586" s="99"/>
      <c r="C586" s="99"/>
      <c r="D586" s="7">
        <v>150</v>
      </c>
      <c r="E586" s="4">
        <v>4.6</v>
      </c>
      <c r="F586" s="4">
        <v>6.2</v>
      </c>
      <c r="G586" s="4">
        <v>14</v>
      </c>
      <c r="H586" s="62">
        <f t="shared" si="1"/>
        <v>130.2</v>
      </c>
      <c r="I586" s="66" t="s">
        <v>200</v>
      </c>
    </row>
    <row r="587" spans="1:9" s="11" customFormat="1" ht="27" customHeight="1">
      <c r="A587" s="120" t="s">
        <v>274</v>
      </c>
      <c r="B587" s="120"/>
      <c r="C587" s="120"/>
      <c r="D587" s="42">
        <v>180</v>
      </c>
      <c r="E587" s="32">
        <v>0.3</v>
      </c>
      <c r="F587" s="32">
        <v>0</v>
      </c>
      <c r="G587" s="32">
        <v>14.1</v>
      </c>
      <c r="H587" s="29">
        <f t="shared" si="1"/>
        <v>57.6</v>
      </c>
      <c r="I587" s="67" t="s">
        <v>120</v>
      </c>
    </row>
    <row r="588" spans="1:9" s="11" customFormat="1" ht="27" customHeight="1">
      <c r="A588" s="99" t="s">
        <v>28</v>
      </c>
      <c r="B588" s="99"/>
      <c r="C588" s="99"/>
      <c r="D588" s="25">
        <v>30</v>
      </c>
      <c r="E588" s="26">
        <v>0.7</v>
      </c>
      <c r="F588" s="26">
        <v>0.4</v>
      </c>
      <c r="G588" s="26">
        <v>11.3</v>
      </c>
      <c r="H588" s="29">
        <f t="shared" si="1"/>
        <v>51.6</v>
      </c>
      <c r="I588" s="67"/>
    </row>
    <row r="589" spans="1:9" s="11" customFormat="1" ht="27" customHeight="1">
      <c r="A589" s="99" t="s">
        <v>35</v>
      </c>
      <c r="B589" s="99"/>
      <c r="C589" s="99"/>
      <c r="D589" s="25">
        <v>20</v>
      </c>
      <c r="E589" s="26">
        <v>0.4</v>
      </c>
      <c r="F589" s="26">
        <v>0.2</v>
      </c>
      <c r="G589" s="26">
        <v>8.8</v>
      </c>
      <c r="H589" s="29">
        <v>38.6</v>
      </c>
      <c r="I589" s="67"/>
    </row>
    <row r="590" spans="1:9" s="11" customFormat="1" ht="27" customHeight="1">
      <c r="A590" s="94" t="s">
        <v>12</v>
      </c>
      <c r="B590" s="94"/>
      <c r="C590" s="94"/>
      <c r="D590" s="23">
        <f>D591+D592</f>
        <v>250</v>
      </c>
      <c r="E590" s="18">
        <f>E591+E592</f>
        <v>5.800000000000001</v>
      </c>
      <c r="F590" s="18">
        <f>F591+F592</f>
        <v>12.100000000000001</v>
      </c>
      <c r="G590" s="18">
        <f>G591+G592</f>
        <v>35.7</v>
      </c>
      <c r="H590" s="24">
        <f>H591+H592</f>
        <v>274.9</v>
      </c>
      <c r="I590" s="71"/>
    </row>
    <row r="591" spans="1:9" s="11" customFormat="1" ht="27" customHeight="1">
      <c r="A591" s="126" t="s">
        <v>125</v>
      </c>
      <c r="B591" s="126"/>
      <c r="C591" s="126"/>
      <c r="D591" s="25">
        <v>50</v>
      </c>
      <c r="E591" s="4">
        <v>2.2</v>
      </c>
      <c r="F591" s="4">
        <v>5.7</v>
      </c>
      <c r="G591" s="4">
        <v>23.7</v>
      </c>
      <c r="H591" s="1">
        <f>E591*4+F591*9+G591*4</f>
        <v>154.9</v>
      </c>
      <c r="I591" s="75" t="s">
        <v>124</v>
      </c>
    </row>
    <row r="592" spans="1:9" s="11" customFormat="1" ht="27" customHeight="1">
      <c r="A592" s="57" t="s">
        <v>54</v>
      </c>
      <c r="B592" s="28">
        <v>207</v>
      </c>
      <c r="C592" s="28">
        <v>200</v>
      </c>
      <c r="D592" s="39">
        <v>200</v>
      </c>
      <c r="E592" s="40">
        <v>3.6</v>
      </c>
      <c r="F592" s="40">
        <v>6.4</v>
      </c>
      <c r="G592" s="40">
        <v>12</v>
      </c>
      <c r="H592" s="27">
        <f>E592*4+F592*9+G592*4</f>
        <v>120</v>
      </c>
      <c r="I592" s="67" t="s">
        <v>322</v>
      </c>
    </row>
    <row r="593" spans="1:9" s="11" customFormat="1" ht="27" customHeight="1">
      <c r="A593" s="110" t="s">
        <v>37</v>
      </c>
      <c r="B593" s="110"/>
      <c r="C593" s="110"/>
      <c r="D593" s="36">
        <f>D594+D595+D596+D597</f>
        <v>510</v>
      </c>
      <c r="E593" s="41">
        <f>E594+E595+E596+E597+E599</f>
        <v>15.099999999999998</v>
      </c>
      <c r="F593" s="41">
        <f>F594+F595+F596+F597+F599</f>
        <v>15.700000000000001</v>
      </c>
      <c r="G593" s="41">
        <f>G594+G595+G596+G597+G599</f>
        <v>60.099999999999994</v>
      </c>
      <c r="H593" s="41">
        <f>H594+H595+H596+H597+H599</f>
        <v>442.1</v>
      </c>
      <c r="I593" s="72"/>
    </row>
    <row r="594" spans="1:9" s="11" customFormat="1" ht="27" customHeight="1">
      <c r="A594" s="99" t="s">
        <v>116</v>
      </c>
      <c r="B594" s="115"/>
      <c r="C594" s="115"/>
      <c r="D594" s="25">
        <v>80</v>
      </c>
      <c r="E594" s="26">
        <v>11.2</v>
      </c>
      <c r="F594" s="26">
        <v>10.4</v>
      </c>
      <c r="G594" s="26">
        <v>2.9</v>
      </c>
      <c r="H594" s="35">
        <f>G594*4+F594*9+E594*4</f>
        <v>150</v>
      </c>
      <c r="I594" s="67" t="s">
        <v>115</v>
      </c>
    </row>
    <row r="595" spans="1:9" s="11" customFormat="1" ht="27" customHeight="1">
      <c r="A595" s="112" t="s">
        <v>359</v>
      </c>
      <c r="B595" s="112"/>
      <c r="C595" s="112"/>
      <c r="D595" s="7">
        <v>150</v>
      </c>
      <c r="E595" s="6">
        <v>3</v>
      </c>
      <c r="F595" s="6">
        <v>4.5</v>
      </c>
      <c r="G595" s="6">
        <v>18.9</v>
      </c>
      <c r="H595" s="60">
        <f>E595*4+F595*9+G595*4</f>
        <v>128.1</v>
      </c>
      <c r="I595" s="67" t="s">
        <v>135</v>
      </c>
    </row>
    <row r="596" spans="1:9" s="11" customFormat="1" ht="27" customHeight="1">
      <c r="A596" s="99" t="s">
        <v>140</v>
      </c>
      <c r="B596" s="99"/>
      <c r="C596" s="99"/>
      <c r="D596" s="25">
        <v>180</v>
      </c>
      <c r="E596" s="26">
        <v>0.1</v>
      </c>
      <c r="F596" s="26">
        <v>0</v>
      </c>
      <c r="G596" s="26">
        <v>10.6</v>
      </c>
      <c r="H596" s="29">
        <f>E596*4+F596*9+G596*4</f>
        <v>42.8</v>
      </c>
      <c r="I596" s="67" t="s">
        <v>79</v>
      </c>
    </row>
    <row r="597" spans="1:9" s="11" customFormat="1" ht="27" customHeight="1">
      <c r="A597" s="100" t="s">
        <v>57</v>
      </c>
      <c r="B597" s="100"/>
      <c r="C597" s="100"/>
      <c r="D597" s="42">
        <v>100</v>
      </c>
      <c r="E597" s="32">
        <v>0.1</v>
      </c>
      <c r="F597" s="32">
        <v>0.4</v>
      </c>
      <c r="G597" s="32">
        <v>16.4</v>
      </c>
      <c r="H597" s="27">
        <f>E597*4+F597*9+G597*4</f>
        <v>69.6</v>
      </c>
      <c r="I597" s="66" t="s">
        <v>58</v>
      </c>
    </row>
    <row r="598" spans="1:9" s="11" customFormat="1" ht="27" customHeight="1">
      <c r="A598" s="125" t="s">
        <v>41</v>
      </c>
      <c r="B598" s="125"/>
      <c r="C598" s="125"/>
      <c r="D598" s="13"/>
      <c r="E598" s="14"/>
      <c r="F598" s="14"/>
      <c r="G598" s="14"/>
      <c r="H598" s="15"/>
      <c r="I598" s="73"/>
    </row>
    <row r="599" spans="1:9" s="11" customFormat="1" ht="27" customHeight="1">
      <c r="A599" s="99" t="s">
        <v>28</v>
      </c>
      <c r="B599" s="99"/>
      <c r="C599" s="99"/>
      <c r="D599" s="25">
        <v>30</v>
      </c>
      <c r="E599" s="26">
        <v>0.7</v>
      </c>
      <c r="F599" s="26">
        <v>0.4</v>
      </c>
      <c r="G599" s="26">
        <v>11.3</v>
      </c>
      <c r="H599" s="29">
        <f>E599*4+F599*9+G599*4</f>
        <v>51.6</v>
      </c>
      <c r="I599" s="67"/>
    </row>
    <row r="600" spans="1:9" s="11" customFormat="1" ht="27" customHeight="1">
      <c r="A600" s="94" t="s">
        <v>27</v>
      </c>
      <c r="B600" s="103"/>
      <c r="C600" s="103"/>
      <c r="D600" s="103"/>
      <c r="E600" s="24">
        <f>E575+E582+E590+E580+E593</f>
        <v>52</v>
      </c>
      <c r="F600" s="24">
        <f>F575+F582+F590+F580+F593</f>
        <v>65.64</v>
      </c>
      <c r="G600" s="24">
        <f>G575+G582+G590+G580+G593</f>
        <v>249.79999999999998</v>
      </c>
      <c r="H600" s="24">
        <f>H575+H582+H590+H580+H593</f>
        <v>1797.6599999999999</v>
      </c>
      <c r="I600" s="74"/>
    </row>
    <row r="601" spans="1:9" s="11" customFormat="1" ht="27" customHeight="1">
      <c r="A601" s="105" t="s">
        <v>288</v>
      </c>
      <c r="B601" s="106"/>
      <c r="C601" s="106"/>
      <c r="D601" s="106"/>
      <c r="E601" s="87">
        <f>(E600+E571+E544+E513+E478)/5</f>
        <v>54.487199999999994</v>
      </c>
      <c r="F601" s="24">
        <f>(F600+F571+F544+F513+F478)/5</f>
        <v>60.389599999999994</v>
      </c>
      <c r="G601" s="24">
        <f>(G600+G571+G544+G513+G478)/5</f>
        <v>261.4862</v>
      </c>
      <c r="H601" s="24">
        <f>(H600+H571+H544+H513+H478)/5</f>
        <v>1807.28</v>
      </c>
      <c r="I601" s="74"/>
    </row>
    <row r="602" spans="1:9" s="11" customFormat="1" ht="27" customHeight="1">
      <c r="A602" s="105" t="s">
        <v>290</v>
      </c>
      <c r="B602" s="106"/>
      <c r="C602" s="106"/>
      <c r="D602" s="106"/>
      <c r="E602" s="24">
        <f>E603*95/100</f>
        <v>51.3</v>
      </c>
      <c r="F602" s="24">
        <f>F603*95/100</f>
        <v>57</v>
      </c>
      <c r="G602" s="24">
        <f>G603*95/100</f>
        <v>247.95</v>
      </c>
      <c r="H602" s="24">
        <f>H603*95/100</f>
        <v>1710</v>
      </c>
      <c r="I602" s="108" t="s">
        <v>289</v>
      </c>
    </row>
    <row r="603" spans="1:9" s="11" customFormat="1" ht="27" customHeight="1">
      <c r="A603" s="105" t="s">
        <v>292</v>
      </c>
      <c r="B603" s="106"/>
      <c r="C603" s="106"/>
      <c r="D603" s="106"/>
      <c r="E603" s="24">
        <v>54</v>
      </c>
      <c r="F603" s="24">
        <v>60</v>
      </c>
      <c r="G603" s="24">
        <v>261</v>
      </c>
      <c r="H603" s="24">
        <v>1800</v>
      </c>
      <c r="I603" s="108"/>
    </row>
    <row r="604" spans="1:9" s="11" customFormat="1" ht="27" customHeight="1">
      <c r="A604" s="137" t="s">
        <v>293</v>
      </c>
      <c r="B604" s="137"/>
      <c r="C604" s="137"/>
      <c r="D604" s="137"/>
      <c r="E604" s="137"/>
      <c r="F604" s="137"/>
      <c r="G604" s="137"/>
      <c r="H604" s="137"/>
      <c r="I604" s="137"/>
    </row>
    <row r="605" spans="1:9" s="11" customFormat="1" ht="30" customHeight="1">
      <c r="A605" s="49"/>
      <c r="D605" s="10"/>
      <c r="E605" s="16"/>
      <c r="F605" s="16"/>
      <c r="G605" s="16"/>
      <c r="H605" s="16"/>
      <c r="I605" s="81"/>
    </row>
    <row r="606" spans="1:9" s="11" customFormat="1" ht="30" customHeight="1">
      <c r="A606" s="49"/>
      <c r="E606" s="50"/>
      <c r="F606" s="50"/>
      <c r="G606" s="50"/>
      <c r="H606" s="50"/>
      <c r="I606" s="82"/>
    </row>
    <row r="607" spans="1:9" s="11" customFormat="1" ht="30" customHeight="1">
      <c r="A607" s="49"/>
      <c r="D607" s="10"/>
      <c r="E607" s="16"/>
      <c r="F607" s="16"/>
      <c r="G607" s="16"/>
      <c r="H607" s="16"/>
      <c r="I607" s="81"/>
    </row>
    <row r="608" spans="1:9" s="11" customFormat="1" ht="30" customHeight="1">
      <c r="A608" s="49"/>
      <c r="D608" s="10"/>
      <c r="E608" s="16"/>
      <c r="F608" s="16"/>
      <c r="G608" s="16"/>
      <c r="I608" s="82"/>
    </row>
    <row r="609" spans="1:9" s="11" customFormat="1" ht="30" customHeight="1">
      <c r="A609" s="49"/>
      <c r="D609" s="10"/>
      <c r="E609" s="16"/>
      <c r="F609" s="16"/>
      <c r="G609" s="16"/>
      <c r="I609" s="82"/>
    </row>
    <row r="610" spans="1:9" s="11" customFormat="1" ht="33" customHeight="1">
      <c r="A610" s="49"/>
      <c r="D610" s="10"/>
      <c r="E610" s="16"/>
      <c r="F610" s="16"/>
      <c r="G610" s="16"/>
      <c r="I610" s="82"/>
    </row>
    <row r="611" spans="1:9" s="11" customFormat="1" ht="27" customHeight="1">
      <c r="A611" s="49"/>
      <c r="D611" s="10"/>
      <c r="E611" s="16"/>
      <c r="F611" s="16"/>
      <c r="G611" s="16"/>
      <c r="I611" s="82"/>
    </row>
    <row r="612" spans="1:9" s="11" customFormat="1" ht="27" customHeight="1">
      <c r="A612" s="49"/>
      <c r="D612" s="10"/>
      <c r="E612" s="16"/>
      <c r="F612" s="16"/>
      <c r="G612" s="16"/>
      <c r="I612" s="82"/>
    </row>
    <row r="613" spans="1:9" s="11" customFormat="1" ht="27" customHeight="1">
      <c r="A613" s="49"/>
      <c r="D613" s="10"/>
      <c r="E613" s="16"/>
      <c r="F613" s="16"/>
      <c r="G613" s="16"/>
      <c r="I613" s="82"/>
    </row>
    <row r="614" spans="1:9" s="11" customFormat="1" ht="27" customHeight="1">
      <c r="A614" s="49"/>
      <c r="D614" s="10"/>
      <c r="E614" s="16"/>
      <c r="F614" s="16"/>
      <c r="G614" s="16"/>
      <c r="I614" s="82"/>
    </row>
    <row r="615" spans="1:9" s="11" customFormat="1" ht="27" customHeight="1">
      <c r="A615" s="49"/>
      <c r="D615" s="10"/>
      <c r="E615" s="16"/>
      <c r="F615" s="16"/>
      <c r="G615" s="16"/>
      <c r="I615" s="82"/>
    </row>
    <row r="616" spans="1:9" s="11" customFormat="1" ht="27" customHeight="1">
      <c r="A616" s="49"/>
      <c r="D616" s="10"/>
      <c r="E616" s="16"/>
      <c r="F616" s="16"/>
      <c r="G616" s="16"/>
      <c r="I616" s="82"/>
    </row>
    <row r="617" spans="1:9" s="11" customFormat="1" ht="27" customHeight="1">
      <c r="A617" s="49"/>
      <c r="D617" s="10"/>
      <c r="E617" s="16"/>
      <c r="F617" s="16"/>
      <c r="G617" s="16"/>
      <c r="I617" s="82"/>
    </row>
    <row r="618" spans="1:9" s="11" customFormat="1" ht="27" customHeight="1">
      <c r="A618" s="49"/>
      <c r="D618" s="10"/>
      <c r="E618" s="16"/>
      <c r="F618" s="16"/>
      <c r="G618" s="16"/>
      <c r="I618" s="82"/>
    </row>
    <row r="619" spans="1:9" s="11" customFormat="1" ht="27" customHeight="1">
      <c r="A619" s="49"/>
      <c r="D619" s="10"/>
      <c r="E619" s="16"/>
      <c r="F619" s="16"/>
      <c r="G619" s="16"/>
      <c r="I619" s="82"/>
    </row>
    <row r="620" spans="1:9" s="11" customFormat="1" ht="27" customHeight="1">
      <c r="A620" s="49"/>
      <c r="D620" s="10"/>
      <c r="E620" s="16"/>
      <c r="F620" s="16"/>
      <c r="G620" s="16"/>
      <c r="I620" s="82"/>
    </row>
    <row r="621" spans="1:9" s="11" customFormat="1" ht="27" customHeight="1">
      <c r="A621" s="49"/>
      <c r="D621" s="10"/>
      <c r="E621" s="16"/>
      <c r="F621" s="16"/>
      <c r="G621" s="16"/>
      <c r="I621" s="82"/>
    </row>
    <row r="622" spans="1:9" s="11" customFormat="1" ht="27" customHeight="1">
      <c r="A622" s="49"/>
      <c r="D622" s="10"/>
      <c r="E622" s="16"/>
      <c r="F622" s="16"/>
      <c r="G622" s="16"/>
      <c r="I622" s="82"/>
    </row>
    <row r="623" spans="1:9" s="11" customFormat="1" ht="27" customHeight="1">
      <c r="A623" s="49"/>
      <c r="D623" s="10"/>
      <c r="E623" s="16"/>
      <c r="F623" s="16"/>
      <c r="G623" s="16"/>
      <c r="I623" s="82"/>
    </row>
    <row r="624" spans="1:9" s="11" customFormat="1" ht="27" customHeight="1">
      <c r="A624" s="49"/>
      <c r="D624" s="10"/>
      <c r="E624" s="16"/>
      <c r="F624" s="16"/>
      <c r="G624" s="16"/>
      <c r="I624" s="82"/>
    </row>
    <row r="625" spans="1:9" s="11" customFormat="1" ht="27" customHeight="1">
      <c r="A625" s="49"/>
      <c r="D625" s="10"/>
      <c r="E625" s="16"/>
      <c r="F625" s="16"/>
      <c r="G625" s="16"/>
      <c r="I625" s="82"/>
    </row>
    <row r="626" spans="1:9" s="11" customFormat="1" ht="27" customHeight="1">
      <c r="A626" s="49"/>
      <c r="D626" s="10"/>
      <c r="E626" s="16"/>
      <c r="F626" s="16"/>
      <c r="G626" s="16"/>
      <c r="I626" s="82"/>
    </row>
    <row r="627" spans="1:9" s="11" customFormat="1" ht="27" customHeight="1">
      <c r="A627" s="49"/>
      <c r="D627" s="10"/>
      <c r="E627" s="16"/>
      <c r="F627" s="16"/>
      <c r="G627" s="16"/>
      <c r="I627" s="82"/>
    </row>
    <row r="628" spans="1:9" s="11" customFormat="1" ht="27" customHeight="1">
      <c r="A628" s="49"/>
      <c r="D628" s="10"/>
      <c r="E628" s="16"/>
      <c r="F628" s="16"/>
      <c r="G628" s="16"/>
      <c r="I628" s="82"/>
    </row>
    <row r="629" spans="1:9" s="11" customFormat="1" ht="27" customHeight="1">
      <c r="A629" s="49"/>
      <c r="D629" s="10"/>
      <c r="E629" s="16"/>
      <c r="F629" s="16"/>
      <c r="G629" s="16"/>
      <c r="I629" s="82"/>
    </row>
    <row r="630" spans="1:9" s="11" customFormat="1" ht="27" customHeight="1">
      <c r="A630" s="49"/>
      <c r="D630" s="10"/>
      <c r="E630" s="16"/>
      <c r="F630" s="16"/>
      <c r="G630" s="16"/>
      <c r="I630" s="82"/>
    </row>
    <row r="631" spans="1:9" s="11" customFormat="1" ht="27" customHeight="1">
      <c r="A631" s="49"/>
      <c r="D631" s="10"/>
      <c r="E631" s="16"/>
      <c r="F631" s="16"/>
      <c r="G631" s="16"/>
      <c r="I631" s="82"/>
    </row>
    <row r="632" spans="1:9" s="11" customFormat="1" ht="27" customHeight="1">
      <c r="A632" s="49"/>
      <c r="D632" s="10"/>
      <c r="E632" s="16"/>
      <c r="F632" s="16"/>
      <c r="G632" s="16"/>
      <c r="I632" s="82"/>
    </row>
    <row r="633" spans="1:9" s="11" customFormat="1" ht="27" customHeight="1">
      <c r="A633" s="49"/>
      <c r="D633" s="10"/>
      <c r="E633" s="16"/>
      <c r="F633" s="16"/>
      <c r="G633" s="16"/>
      <c r="I633" s="82"/>
    </row>
    <row r="634" spans="1:9" s="11" customFormat="1" ht="27" customHeight="1">
      <c r="A634" s="49"/>
      <c r="D634" s="10"/>
      <c r="E634" s="16"/>
      <c r="F634" s="16"/>
      <c r="G634" s="16"/>
      <c r="I634" s="82"/>
    </row>
    <row r="635" spans="1:9" s="11" customFormat="1" ht="27" customHeight="1">
      <c r="A635" s="49"/>
      <c r="D635" s="10"/>
      <c r="E635" s="16"/>
      <c r="F635" s="16"/>
      <c r="G635" s="16"/>
      <c r="I635" s="82"/>
    </row>
    <row r="636" spans="1:9" s="11" customFormat="1" ht="27" customHeight="1">
      <c r="A636" s="49"/>
      <c r="D636" s="10"/>
      <c r="E636" s="16"/>
      <c r="F636" s="16"/>
      <c r="G636" s="16"/>
      <c r="I636" s="82"/>
    </row>
    <row r="637" spans="1:9" s="11" customFormat="1" ht="27" customHeight="1">
      <c r="A637" s="49"/>
      <c r="D637" s="10"/>
      <c r="E637" s="16"/>
      <c r="F637" s="16"/>
      <c r="G637" s="16"/>
      <c r="I637" s="82"/>
    </row>
    <row r="638" spans="1:9" s="11" customFormat="1" ht="27" customHeight="1">
      <c r="A638" s="49"/>
      <c r="D638" s="10"/>
      <c r="E638" s="16"/>
      <c r="F638" s="16"/>
      <c r="G638" s="16"/>
      <c r="I638" s="82"/>
    </row>
    <row r="639" spans="1:9" s="11" customFormat="1" ht="27" customHeight="1">
      <c r="A639" s="49"/>
      <c r="D639" s="10"/>
      <c r="E639" s="16"/>
      <c r="F639" s="16"/>
      <c r="G639" s="16"/>
      <c r="I639" s="82"/>
    </row>
    <row r="640" spans="1:9" s="11" customFormat="1" ht="27" customHeight="1">
      <c r="A640" s="49"/>
      <c r="D640" s="10"/>
      <c r="E640" s="16"/>
      <c r="F640" s="16"/>
      <c r="G640" s="16"/>
      <c r="I640" s="82"/>
    </row>
    <row r="641" spans="1:9" s="11" customFormat="1" ht="27" customHeight="1">
      <c r="A641" s="49"/>
      <c r="D641" s="10"/>
      <c r="E641" s="16"/>
      <c r="F641" s="16"/>
      <c r="G641" s="16"/>
      <c r="I641" s="82"/>
    </row>
    <row r="642" spans="1:9" s="11" customFormat="1" ht="27" customHeight="1">
      <c r="A642" s="49"/>
      <c r="D642" s="10"/>
      <c r="E642" s="16"/>
      <c r="F642" s="16"/>
      <c r="G642" s="16"/>
      <c r="I642" s="82"/>
    </row>
    <row r="643" spans="1:9" s="11" customFormat="1" ht="27" customHeight="1">
      <c r="A643" s="49"/>
      <c r="D643" s="10"/>
      <c r="E643" s="16"/>
      <c r="F643" s="16"/>
      <c r="G643" s="16"/>
      <c r="I643" s="82"/>
    </row>
    <row r="644" spans="1:9" s="11" customFormat="1" ht="27" customHeight="1">
      <c r="A644" s="49"/>
      <c r="D644" s="10"/>
      <c r="E644" s="16"/>
      <c r="F644" s="16"/>
      <c r="G644" s="16"/>
      <c r="I644" s="82"/>
    </row>
    <row r="645" spans="1:9" s="11" customFormat="1" ht="27" customHeight="1">
      <c r="A645" s="49"/>
      <c r="D645" s="10"/>
      <c r="E645" s="16"/>
      <c r="F645" s="16"/>
      <c r="G645" s="16"/>
      <c r="I645" s="82"/>
    </row>
    <row r="646" spans="1:9" s="11" customFormat="1" ht="27" customHeight="1">
      <c r="A646" s="49"/>
      <c r="D646" s="10"/>
      <c r="E646" s="16"/>
      <c r="F646" s="16"/>
      <c r="G646" s="16"/>
      <c r="I646" s="82"/>
    </row>
    <row r="647" spans="1:9" s="11" customFormat="1" ht="27" customHeight="1">
      <c r="A647" s="49"/>
      <c r="D647" s="10"/>
      <c r="E647" s="16"/>
      <c r="F647" s="16"/>
      <c r="G647" s="16"/>
      <c r="I647" s="82"/>
    </row>
    <row r="648" spans="1:9" s="11" customFormat="1" ht="27" customHeight="1">
      <c r="A648" s="49"/>
      <c r="D648" s="10"/>
      <c r="E648" s="16"/>
      <c r="F648" s="16"/>
      <c r="G648" s="16"/>
      <c r="I648" s="82"/>
    </row>
    <row r="649" spans="1:9" s="11" customFormat="1" ht="27" customHeight="1">
      <c r="A649" s="49"/>
      <c r="D649" s="10"/>
      <c r="E649" s="16"/>
      <c r="F649" s="16"/>
      <c r="G649" s="16"/>
      <c r="I649" s="82"/>
    </row>
    <row r="650" spans="1:9" s="11" customFormat="1" ht="27" customHeight="1">
      <c r="A650" s="49"/>
      <c r="D650" s="10"/>
      <c r="E650" s="16"/>
      <c r="F650" s="16"/>
      <c r="G650" s="16"/>
      <c r="I650" s="82"/>
    </row>
    <row r="651" spans="1:9" s="11" customFormat="1" ht="27" customHeight="1">
      <c r="A651" s="49"/>
      <c r="D651" s="10"/>
      <c r="E651" s="16"/>
      <c r="F651" s="16"/>
      <c r="G651" s="16"/>
      <c r="I651" s="82"/>
    </row>
    <row r="652" spans="1:9" s="11" customFormat="1" ht="27" customHeight="1">
      <c r="A652" s="49"/>
      <c r="D652" s="10"/>
      <c r="E652" s="16"/>
      <c r="F652" s="16"/>
      <c r="G652" s="16"/>
      <c r="I652" s="82"/>
    </row>
    <row r="653" spans="1:9" s="11" customFormat="1" ht="27" customHeight="1">
      <c r="A653" s="49"/>
      <c r="D653" s="10"/>
      <c r="E653" s="16"/>
      <c r="F653" s="16"/>
      <c r="G653" s="16"/>
      <c r="I653" s="82"/>
    </row>
    <row r="654" spans="1:9" s="11" customFormat="1" ht="27" customHeight="1">
      <c r="A654" s="49"/>
      <c r="D654" s="10"/>
      <c r="E654" s="16"/>
      <c r="F654" s="16"/>
      <c r="G654" s="16"/>
      <c r="I654" s="82"/>
    </row>
    <row r="655" spans="1:9" s="11" customFormat="1" ht="27" customHeight="1">
      <c r="A655" s="49"/>
      <c r="D655" s="10"/>
      <c r="E655" s="16"/>
      <c r="F655" s="16"/>
      <c r="G655" s="16"/>
      <c r="I655" s="82"/>
    </row>
    <row r="656" spans="1:9" s="11" customFormat="1" ht="27" customHeight="1">
      <c r="A656" s="49"/>
      <c r="D656" s="10"/>
      <c r="E656" s="16"/>
      <c r="F656" s="16"/>
      <c r="G656" s="16"/>
      <c r="I656" s="82"/>
    </row>
    <row r="657" spans="1:9" s="11" customFormat="1" ht="27" customHeight="1">
      <c r="A657" s="49"/>
      <c r="D657" s="10"/>
      <c r="E657" s="16"/>
      <c r="F657" s="16"/>
      <c r="G657" s="16"/>
      <c r="I657" s="82"/>
    </row>
    <row r="658" spans="1:9" s="11" customFormat="1" ht="27" customHeight="1">
      <c r="A658" s="49"/>
      <c r="D658" s="10"/>
      <c r="E658" s="16"/>
      <c r="F658" s="16"/>
      <c r="G658" s="16"/>
      <c r="I658" s="82"/>
    </row>
    <row r="659" spans="1:9" s="11" customFormat="1" ht="27" customHeight="1">
      <c r="A659" s="49"/>
      <c r="D659" s="10"/>
      <c r="E659" s="16"/>
      <c r="F659" s="16"/>
      <c r="G659" s="16"/>
      <c r="I659" s="82"/>
    </row>
    <row r="660" spans="1:9" s="11" customFormat="1" ht="27" customHeight="1">
      <c r="A660" s="49"/>
      <c r="D660" s="10"/>
      <c r="E660" s="16"/>
      <c r="F660" s="16"/>
      <c r="G660" s="16"/>
      <c r="I660" s="82"/>
    </row>
    <row r="661" spans="1:9" s="11" customFormat="1" ht="27" customHeight="1">
      <c r="A661" s="49"/>
      <c r="D661" s="10"/>
      <c r="E661" s="16"/>
      <c r="F661" s="16"/>
      <c r="G661" s="16"/>
      <c r="I661" s="82"/>
    </row>
    <row r="662" spans="1:9" s="11" customFormat="1" ht="27" customHeight="1">
      <c r="A662" s="49"/>
      <c r="D662" s="10"/>
      <c r="E662" s="16"/>
      <c r="F662" s="16"/>
      <c r="G662" s="16"/>
      <c r="I662" s="82"/>
    </row>
    <row r="663" spans="1:9" s="11" customFormat="1" ht="27" customHeight="1">
      <c r="A663" s="49"/>
      <c r="D663" s="10"/>
      <c r="E663" s="16"/>
      <c r="F663" s="16"/>
      <c r="G663" s="16"/>
      <c r="I663" s="82"/>
    </row>
    <row r="664" spans="1:9" s="11" customFormat="1" ht="27" customHeight="1">
      <c r="A664" s="49"/>
      <c r="D664" s="10"/>
      <c r="E664" s="16"/>
      <c r="F664" s="16"/>
      <c r="G664" s="16"/>
      <c r="I664" s="82"/>
    </row>
    <row r="665" spans="1:9" s="11" customFormat="1" ht="27" customHeight="1">
      <c r="A665" s="49"/>
      <c r="D665" s="10"/>
      <c r="E665" s="16"/>
      <c r="F665" s="16"/>
      <c r="G665" s="16"/>
      <c r="I665" s="82"/>
    </row>
    <row r="666" spans="1:9" s="11" customFormat="1" ht="27" customHeight="1">
      <c r="A666" s="49"/>
      <c r="D666" s="10"/>
      <c r="E666" s="16"/>
      <c r="F666" s="16"/>
      <c r="G666" s="16"/>
      <c r="I666" s="82"/>
    </row>
    <row r="667" spans="1:9" s="11" customFormat="1" ht="27" customHeight="1">
      <c r="A667" s="49"/>
      <c r="D667" s="10"/>
      <c r="E667" s="16"/>
      <c r="F667" s="16"/>
      <c r="G667" s="16"/>
      <c r="I667" s="82"/>
    </row>
    <row r="668" spans="1:9" s="11" customFormat="1" ht="27" customHeight="1">
      <c r="A668" s="49"/>
      <c r="D668" s="10"/>
      <c r="E668" s="16"/>
      <c r="F668" s="16"/>
      <c r="G668" s="16"/>
      <c r="I668" s="82"/>
    </row>
    <row r="669" spans="1:9" s="11" customFormat="1" ht="27" customHeight="1">
      <c r="A669" s="49"/>
      <c r="D669" s="10"/>
      <c r="E669" s="16"/>
      <c r="F669" s="16"/>
      <c r="G669" s="16"/>
      <c r="I669" s="82"/>
    </row>
    <row r="670" spans="1:9" s="11" customFormat="1" ht="27" customHeight="1">
      <c r="A670" s="49"/>
      <c r="D670" s="10"/>
      <c r="E670" s="16"/>
      <c r="F670" s="16"/>
      <c r="G670" s="16"/>
      <c r="I670" s="82"/>
    </row>
    <row r="671" spans="1:9" s="11" customFormat="1" ht="27" customHeight="1">
      <c r="A671" s="49"/>
      <c r="D671" s="10"/>
      <c r="E671" s="16"/>
      <c r="F671" s="16"/>
      <c r="G671" s="16"/>
      <c r="I671" s="82"/>
    </row>
    <row r="672" spans="1:9" s="11" customFormat="1" ht="27" customHeight="1">
      <c r="A672" s="49"/>
      <c r="D672" s="10"/>
      <c r="E672" s="16"/>
      <c r="F672" s="16"/>
      <c r="G672" s="16"/>
      <c r="I672" s="82"/>
    </row>
    <row r="673" spans="1:9" s="11" customFormat="1" ht="27" customHeight="1">
      <c r="A673" s="49"/>
      <c r="D673" s="10"/>
      <c r="E673" s="16"/>
      <c r="F673" s="16"/>
      <c r="G673" s="16"/>
      <c r="I673" s="82"/>
    </row>
    <row r="674" spans="1:9" s="11" customFormat="1" ht="27" customHeight="1">
      <c r="A674" s="49"/>
      <c r="D674" s="10"/>
      <c r="E674" s="16"/>
      <c r="F674" s="16"/>
      <c r="G674" s="16"/>
      <c r="I674" s="82"/>
    </row>
    <row r="675" spans="1:9" s="11" customFormat="1" ht="27" customHeight="1">
      <c r="A675" s="49"/>
      <c r="D675" s="10"/>
      <c r="E675" s="16"/>
      <c r="F675" s="16"/>
      <c r="G675" s="16"/>
      <c r="I675" s="82"/>
    </row>
    <row r="676" spans="1:9" s="11" customFormat="1" ht="27" customHeight="1">
      <c r="A676" s="49"/>
      <c r="D676" s="10"/>
      <c r="E676" s="16"/>
      <c r="F676" s="16"/>
      <c r="G676" s="16"/>
      <c r="I676" s="82"/>
    </row>
    <row r="677" spans="1:9" s="11" customFormat="1" ht="27" customHeight="1">
      <c r="A677" s="49"/>
      <c r="D677" s="10"/>
      <c r="E677" s="16"/>
      <c r="F677" s="16"/>
      <c r="G677" s="16"/>
      <c r="I677" s="82"/>
    </row>
    <row r="678" spans="1:9" s="11" customFormat="1" ht="27" customHeight="1">
      <c r="A678" s="49"/>
      <c r="D678" s="10"/>
      <c r="E678" s="16"/>
      <c r="F678" s="16"/>
      <c r="G678" s="16"/>
      <c r="I678" s="82"/>
    </row>
    <row r="679" spans="1:9" s="11" customFormat="1" ht="27" customHeight="1">
      <c r="A679" s="49"/>
      <c r="D679" s="10"/>
      <c r="E679" s="16"/>
      <c r="F679" s="16"/>
      <c r="G679" s="16"/>
      <c r="I679" s="82"/>
    </row>
    <row r="680" spans="1:9" s="11" customFormat="1" ht="27" customHeight="1">
      <c r="A680" s="49"/>
      <c r="D680" s="10"/>
      <c r="E680" s="16"/>
      <c r="F680" s="16"/>
      <c r="G680" s="16"/>
      <c r="I680" s="82"/>
    </row>
    <row r="681" spans="1:9" s="11" customFormat="1" ht="27" customHeight="1">
      <c r="A681" s="49"/>
      <c r="D681" s="10"/>
      <c r="E681" s="16"/>
      <c r="F681" s="16"/>
      <c r="G681" s="16"/>
      <c r="I681" s="82"/>
    </row>
    <row r="682" spans="1:9" s="11" customFormat="1" ht="27" customHeight="1">
      <c r="A682" s="49"/>
      <c r="D682" s="10"/>
      <c r="E682" s="16"/>
      <c r="F682" s="16"/>
      <c r="G682" s="16"/>
      <c r="I682" s="82"/>
    </row>
    <row r="683" spans="1:9" s="11" customFormat="1" ht="27" customHeight="1">
      <c r="A683" s="49"/>
      <c r="D683" s="10"/>
      <c r="E683" s="16"/>
      <c r="F683" s="16"/>
      <c r="G683" s="16"/>
      <c r="I683" s="82"/>
    </row>
    <row r="684" spans="1:9" s="11" customFormat="1" ht="27" customHeight="1">
      <c r="A684" s="49"/>
      <c r="D684" s="10"/>
      <c r="E684" s="16"/>
      <c r="F684" s="16"/>
      <c r="G684" s="16"/>
      <c r="I684" s="82"/>
    </row>
    <row r="685" spans="1:9" s="11" customFormat="1" ht="27" customHeight="1">
      <c r="A685" s="49"/>
      <c r="D685" s="10"/>
      <c r="E685" s="16"/>
      <c r="F685" s="16"/>
      <c r="G685" s="16"/>
      <c r="I685" s="82"/>
    </row>
    <row r="686" spans="1:9" s="11" customFormat="1" ht="27" customHeight="1">
      <c r="A686" s="49"/>
      <c r="D686" s="10"/>
      <c r="E686" s="16"/>
      <c r="F686" s="16"/>
      <c r="G686" s="16"/>
      <c r="I686" s="82"/>
    </row>
    <row r="687" spans="1:9" s="11" customFormat="1" ht="27" customHeight="1">
      <c r="A687" s="49"/>
      <c r="D687" s="10"/>
      <c r="E687" s="16"/>
      <c r="F687" s="16"/>
      <c r="G687" s="16"/>
      <c r="I687" s="82"/>
    </row>
    <row r="688" spans="1:9" s="11" customFormat="1" ht="27" customHeight="1">
      <c r="A688" s="49"/>
      <c r="D688" s="10"/>
      <c r="E688" s="16"/>
      <c r="F688" s="16"/>
      <c r="G688" s="16"/>
      <c r="I688" s="82"/>
    </row>
    <row r="689" spans="1:9" s="11" customFormat="1" ht="27" customHeight="1">
      <c r="A689" s="49"/>
      <c r="D689" s="10"/>
      <c r="E689" s="16"/>
      <c r="F689" s="16"/>
      <c r="G689" s="16"/>
      <c r="I689" s="82"/>
    </row>
    <row r="690" spans="1:9" s="11" customFormat="1" ht="27" customHeight="1">
      <c r="A690" s="49"/>
      <c r="D690" s="10"/>
      <c r="E690" s="16"/>
      <c r="F690" s="16"/>
      <c r="G690" s="16"/>
      <c r="I690" s="82"/>
    </row>
    <row r="691" spans="1:9" s="11" customFormat="1" ht="27" customHeight="1">
      <c r="A691" s="49"/>
      <c r="D691" s="10"/>
      <c r="E691" s="16"/>
      <c r="F691" s="16"/>
      <c r="G691" s="16"/>
      <c r="I691" s="82"/>
    </row>
    <row r="692" spans="1:9" s="11" customFormat="1" ht="27" customHeight="1">
      <c r="A692" s="49"/>
      <c r="D692" s="10"/>
      <c r="E692" s="16"/>
      <c r="F692" s="16"/>
      <c r="G692" s="16"/>
      <c r="I692" s="82"/>
    </row>
    <row r="693" spans="1:9" s="11" customFormat="1" ht="27" customHeight="1">
      <c r="A693" s="49"/>
      <c r="D693" s="10"/>
      <c r="E693" s="16"/>
      <c r="F693" s="16"/>
      <c r="G693" s="16"/>
      <c r="I693" s="82"/>
    </row>
    <row r="694" spans="1:9" s="11" customFormat="1" ht="27" customHeight="1">
      <c r="A694" s="49"/>
      <c r="D694" s="10"/>
      <c r="E694" s="16"/>
      <c r="F694" s="16"/>
      <c r="G694" s="16"/>
      <c r="I694" s="82"/>
    </row>
    <row r="695" spans="1:9" s="11" customFormat="1" ht="27" customHeight="1">
      <c r="A695" s="49"/>
      <c r="D695" s="10"/>
      <c r="E695" s="16"/>
      <c r="F695" s="16"/>
      <c r="G695" s="16"/>
      <c r="I695" s="82"/>
    </row>
    <row r="696" spans="1:9" s="11" customFormat="1" ht="27" customHeight="1">
      <c r="A696" s="49"/>
      <c r="D696" s="10"/>
      <c r="E696" s="16"/>
      <c r="F696" s="16"/>
      <c r="G696" s="16"/>
      <c r="I696" s="82"/>
    </row>
    <row r="697" spans="1:9" s="11" customFormat="1" ht="27" customHeight="1">
      <c r="A697" s="49"/>
      <c r="D697" s="10"/>
      <c r="E697" s="16"/>
      <c r="F697" s="16"/>
      <c r="G697" s="16"/>
      <c r="I697" s="82"/>
    </row>
    <row r="698" spans="1:9" s="11" customFormat="1" ht="27" customHeight="1">
      <c r="A698" s="49"/>
      <c r="D698" s="10"/>
      <c r="E698" s="16"/>
      <c r="F698" s="16"/>
      <c r="G698" s="16"/>
      <c r="I698" s="82"/>
    </row>
    <row r="699" spans="1:9" s="11" customFormat="1" ht="27" customHeight="1">
      <c r="A699" s="49"/>
      <c r="D699" s="10"/>
      <c r="E699" s="16"/>
      <c r="F699" s="16"/>
      <c r="G699" s="16"/>
      <c r="I699" s="82"/>
    </row>
    <row r="700" spans="1:9" s="11" customFormat="1" ht="27" customHeight="1">
      <c r="A700" s="49"/>
      <c r="D700" s="10"/>
      <c r="E700" s="16"/>
      <c r="F700" s="16"/>
      <c r="G700" s="16"/>
      <c r="I700" s="82"/>
    </row>
    <row r="701" spans="1:9" s="11" customFormat="1" ht="27" customHeight="1">
      <c r="A701" s="49"/>
      <c r="D701" s="10"/>
      <c r="E701" s="16"/>
      <c r="F701" s="16"/>
      <c r="G701" s="16"/>
      <c r="I701" s="82"/>
    </row>
    <row r="702" spans="1:9" s="11" customFormat="1" ht="27" customHeight="1">
      <c r="A702" s="49"/>
      <c r="D702" s="10"/>
      <c r="E702" s="16"/>
      <c r="F702" s="16"/>
      <c r="G702" s="16"/>
      <c r="I702" s="82"/>
    </row>
    <row r="703" spans="1:9" s="11" customFormat="1" ht="27" customHeight="1">
      <c r="A703" s="49"/>
      <c r="D703" s="10"/>
      <c r="E703" s="16"/>
      <c r="F703" s="16"/>
      <c r="G703" s="16"/>
      <c r="I703" s="82"/>
    </row>
    <row r="704" spans="1:9" s="11" customFormat="1" ht="27" customHeight="1">
      <c r="A704" s="49"/>
      <c r="D704" s="10"/>
      <c r="E704" s="16"/>
      <c r="F704" s="16"/>
      <c r="G704" s="16"/>
      <c r="I704" s="82"/>
    </row>
    <row r="705" spans="1:9" s="11" customFormat="1" ht="27" customHeight="1">
      <c r="A705" s="49"/>
      <c r="D705" s="10"/>
      <c r="E705" s="16"/>
      <c r="F705" s="16"/>
      <c r="G705" s="16"/>
      <c r="I705" s="82"/>
    </row>
    <row r="706" spans="1:9" s="11" customFormat="1" ht="27" customHeight="1">
      <c r="A706" s="49"/>
      <c r="D706" s="10"/>
      <c r="E706" s="16"/>
      <c r="F706" s="16"/>
      <c r="G706" s="16"/>
      <c r="I706" s="82"/>
    </row>
    <row r="707" spans="1:9" s="11" customFormat="1" ht="27" customHeight="1">
      <c r="A707" s="49"/>
      <c r="D707" s="10"/>
      <c r="E707" s="16"/>
      <c r="F707" s="16"/>
      <c r="G707" s="16"/>
      <c r="I707" s="82"/>
    </row>
    <row r="708" spans="1:9" s="11" customFormat="1" ht="27" customHeight="1">
      <c r="A708" s="49"/>
      <c r="D708" s="10"/>
      <c r="E708" s="16"/>
      <c r="F708" s="16"/>
      <c r="G708" s="16"/>
      <c r="I708" s="82"/>
    </row>
    <row r="709" spans="1:9" s="11" customFormat="1" ht="27" customHeight="1">
      <c r="A709" s="49"/>
      <c r="D709" s="10"/>
      <c r="E709" s="16"/>
      <c r="F709" s="16"/>
      <c r="G709" s="16"/>
      <c r="I709" s="82"/>
    </row>
    <row r="710" spans="1:9" s="11" customFormat="1" ht="27" customHeight="1">
      <c r="A710" s="49"/>
      <c r="D710" s="10"/>
      <c r="E710" s="16"/>
      <c r="F710" s="16"/>
      <c r="G710" s="16"/>
      <c r="I710" s="82"/>
    </row>
    <row r="711" spans="1:9" s="11" customFormat="1" ht="27" customHeight="1">
      <c r="A711" s="49"/>
      <c r="D711" s="10"/>
      <c r="E711" s="16"/>
      <c r="F711" s="16"/>
      <c r="G711" s="16"/>
      <c r="I711" s="82"/>
    </row>
    <row r="712" spans="1:9" s="11" customFormat="1" ht="27" customHeight="1">
      <c r="A712" s="49"/>
      <c r="D712" s="10"/>
      <c r="E712" s="16"/>
      <c r="F712" s="16"/>
      <c r="G712" s="16"/>
      <c r="I712" s="82"/>
    </row>
    <row r="713" spans="1:9" s="11" customFormat="1" ht="27" customHeight="1">
      <c r="A713" s="49"/>
      <c r="D713" s="10"/>
      <c r="E713" s="16"/>
      <c r="F713" s="16"/>
      <c r="G713" s="16"/>
      <c r="I713" s="82"/>
    </row>
    <row r="714" spans="1:9" s="11" customFormat="1" ht="27" customHeight="1">
      <c r="A714" s="49"/>
      <c r="D714" s="10"/>
      <c r="E714" s="16"/>
      <c r="F714" s="16"/>
      <c r="G714" s="16"/>
      <c r="I714" s="82"/>
    </row>
    <row r="715" spans="1:9" s="11" customFormat="1" ht="27" customHeight="1">
      <c r="A715" s="49"/>
      <c r="D715" s="10"/>
      <c r="E715" s="16"/>
      <c r="F715" s="16"/>
      <c r="G715" s="16"/>
      <c r="I715" s="82"/>
    </row>
    <row r="716" spans="1:9" s="11" customFormat="1" ht="27" customHeight="1">
      <c r="A716" s="49"/>
      <c r="D716" s="10"/>
      <c r="E716" s="16"/>
      <c r="F716" s="16"/>
      <c r="G716" s="16"/>
      <c r="I716" s="82"/>
    </row>
    <row r="717" spans="1:9" s="11" customFormat="1" ht="27" customHeight="1">
      <c r="A717" s="49"/>
      <c r="D717" s="10"/>
      <c r="E717" s="16"/>
      <c r="F717" s="16"/>
      <c r="G717" s="16"/>
      <c r="I717" s="82"/>
    </row>
    <row r="718" spans="1:9" s="11" customFormat="1" ht="27" customHeight="1">
      <c r="A718" s="49"/>
      <c r="D718" s="10"/>
      <c r="E718" s="16"/>
      <c r="F718" s="16"/>
      <c r="G718" s="16"/>
      <c r="I718" s="82"/>
    </row>
    <row r="719" spans="1:9" s="11" customFormat="1" ht="27" customHeight="1">
      <c r="A719" s="49"/>
      <c r="D719" s="10"/>
      <c r="E719" s="16"/>
      <c r="F719" s="16"/>
      <c r="G719" s="16"/>
      <c r="I719" s="82"/>
    </row>
    <row r="720" spans="1:9" s="11" customFormat="1" ht="27" customHeight="1">
      <c r="A720" s="49"/>
      <c r="D720" s="10"/>
      <c r="E720" s="16"/>
      <c r="F720" s="16"/>
      <c r="G720" s="16"/>
      <c r="I720" s="82"/>
    </row>
    <row r="721" spans="1:9" s="11" customFormat="1" ht="27" customHeight="1">
      <c r="A721" s="49"/>
      <c r="D721" s="10"/>
      <c r="E721" s="16"/>
      <c r="F721" s="16"/>
      <c r="G721" s="16"/>
      <c r="I721" s="82"/>
    </row>
    <row r="722" spans="1:9" s="11" customFormat="1" ht="27" customHeight="1">
      <c r="A722" s="49"/>
      <c r="D722" s="10"/>
      <c r="E722" s="16"/>
      <c r="F722" s="16"/>
      <c r="G722" s="16"/>
      <c r="I722" s="82"/>
    </row>
    <row r="723" spans="1:9" s="11" customFormat="1" ht="27" customHeight="1">
      <c r="A723" s="49"/>
      <c r="D723" s="10"/>
      <c r="E723" s="16"/>
      <c r="F723" s="16"/>
      <c r="G723" s="16"/>
      <c r="I723" s="82"/>
    </row>
    <row r="724" spans="1:9" s="11" customFormat="1" ht="27" customHeight="1">
      <c r="A724" s="49"/>
      <c r="D724" s="10"/>
      <c r="E724" s="16"/>
      <c r="F724" s="16"/>
      <c r="G724" s="16"/>
      <c r="I724" s="82"/>
    </row>
    <row r="725" spans="1:9" s="11" customFormat="1" ht="27" customHeight="1">
      <c r="A725" s="49"/>
      <c r="D725" s="10"/>
      <c r="E725" s="16"/>
      <c r="F725" s="16"/>
      <c r="G725" s="16"/>
      <c r="I725" s="82"/>
    </row>
    <row r="726" spans="1:9" s="11" customFormat="1" ht="27" customHeight="1">
      <c r="A726" s="49"/>
      <c r="D726" s="10"/>
      <c r="E726" s="16"/>
      <c r="F726" s="16"/>
      <c r="G726" s="16"/>
      <c r="I726" s="82"/>
    </row>
    <row r="727" spans="1:9" s="11" customFormat="1" ht="27" customHeight="1">
      <c r="A727" s="49"/>
      <c r="D727" s="10"/>
      <c r="E727" s="16"/>
      <c r="F727" s="16"/>
      <c r="G727" s="16"/>
      <c r="I727" s="82"/>
    </row>
    <row r="728" spans="1:9" s="11" customFormat="1" ht="27" customHeight="1">
      <c r="A728" s="49"/>
      <c r="D728" s="10"/>
      <c r="E728" s="16"/>
      <c r="F728" s="16"/>
      <c r="G728" s="16"/>
      <c r="I728" s="82"/>
    </row>
    <row r="729" spans="1:9" s="11" customFormat="1" ht="27" customHeight="1">
      <c r="A729" s="49"/>
      <c r="D729" s="10"/>
      <c r="E729" s="16"/>
      <c r="F729" s="16"/>
      <c r="G729" s="16"/>
      <c r="I729" s="82"/>
    </row>
    <row r="730" spans="1:9" s="11" customFormat="1" ht="27" customHeight="1">
      <c r="A730" s="49"/>
      <c r="D730" s="10"/>
      <c r="E730" s="16"/>
      <c r="F730" s="16"/>
      <c r="G730" s="16"/>
      <c r="I730" s="82"/>
    </row>
    <row r="731" spans="1:9" s="11" customFormat="1" ht="27" customHeight="1">
      <c r="A731" s="49"/>
      <c r="D731" s="10"/>
      <c r="E731" s="16"/>
      <c r="F731" s="16"/>
      <c r="G731" s="16"/>
      <c r="I731" s="82"/>
    </row>
    <row r="732" spans="1:9" s="11" customFormat="1" ht="27" customHeight="1">
      <c r="A732" s="49"/>
      <c r="D732" s="10"/>
      <c r="E732" s="16"/>
      <c r="F732" s="16"/>
      <c r="G732" s="16"/>
      <c r="I732" s="82"/>
    </row>
    <row r="733" spans="1:9" s="11" customFormat="1" ht="27" customHeight="1">
      <c r="A733" s="49"/>
      <c r="D733" s="10"/>
      <c r="E733" s="16"/>
      <c r="F733" s="16"/>
      <c r="G733" s="16"/>
      <c r="I733" s="82"/>
    </row>
    <row r="734" spans="1:9" s="11" customFormat="1" ht="27" customHeight="1">
      <c r="A734" s="49"/>
      <c r="D734" s="10"/>
      <c r="E734" s="16"/>
      <c r="F734" s="16"/>
      <c r="G734" s="16"/>
      <c r="I734" s="82"/>
    </row>
    <row r="735" spans="1:9" s="11" customFormat="1" ht="27" customHeight="1">
      <c r="A735" s="49"/>
      <c r="D735" s="10"/>
      <c r="E735" s="16"/>
      <c r="F735" s="16"/>
      <c r="G735" s="16"/>
      <c r="I735" s="82"/>
    </row>
    <row r="736" spans="1:9" s="11" customFormat="1" ht="27" customHeight="1">
      <c r="A736" s="49"/>
      <c r="D736" s="10"/>
      <c r="E736" s="16"/>
      <c r="F736" s="16"/>
      <c r="G736" s="16"/>
      <c r="I736" s="82"/>
    </row>
    <row r="737" spans="1:9" s="11" customFormat="1" ht="27" customHeight="1">
      <c r="A737" s="49"/>
      <c r="D737" s="10"/>
      <c r="E737" s="16"/>
      <c r="F737" s="16"/>
      <c r="G737" s="16"/>
      <c r="I737" s="82"/>
    </row>
    <row r="738" spans="1:9" s="11" customFormat="1" ht="27" customHeight="1">
      <c r="A738" s="49"/>
      <c r="D738" s="10"/>
      <c r="E738" s="16"/>
      <c r="F738" s="16"/>
      <c r="G738" s="16"/>
      <c r="I738" s="82"/>
    </row>
    <row r="739" spans="1:9" s="11" customFormat="1" ht="27" customHeight="1">
      <c r="A739" s="49"/>
      <c r="D739" s="10"/>
      <c r="E739" s="16"/>
      <c r="F739" s="16"/>
      <c r="G739" s="16"/>
      <c r="I739" s="82"/>
    </row>
    <row r="740" spans="1:9" s="11" customFormat="1" ht="27" customHeight="1">
      <c r="A740" s="49"/>
      <c r="D740" s="10"/>
      <c r="E740" s="16"/>
      <c r="F740" s="16"/>
      <c r="G740" s="16"/>
      <c r="I740" s="82"/>
    </row>
    <row r="741" spans="1:9" s="11" customFormat="1" ht="27" customHeight="1">
      <c r="A741" s="49"/>
      <c r="D741" s="10"/>
      <c r="E741" s="16"/>
      <c r="F741" s="16"/>
      <c r="G741" s="16"/>
      <c r="I741" s="82"/>
    </row>
    <row r="742" spans="1:9" s="11" customFormat="1" ht="27" customHeight="1">
      <c r="A742" s="49"/>
      <c r="D742" s="10"/>
      <c r="E742" s="16"/>
      <c r="F742" s="16"/>
      <c r="G742" s="16"/>
      <c r="I742" s="82"/>
    </row>
    <row r="743" spans="1:9" s="11" customFormat="1" ht="27" customHeight="1">
      <c r="A743" s="49"/>
      <c r="D743" s="10"/>
      <c r="E743" s="16"/>
      <c r="F743" s="16"/>
      <c r="G743" s="16"/>
      <c r="I743" s="82"/>
    </row>
    <row r="744" spans="1:9" s="11" customFormat="1" ht="27" customHeight="1">
      <c r="A744" s="49"/>
      <c r="D744" s="10"/>
      <c r="E744" s="16"/>
      <c r="F744" s="16"/>
      <c r="G744" s="16"/>
      <c r="I744" s="82"/>
    </row>
    <row r="745" spans="1:9" s="11" customFormat="1" ht="27" customHeight="1">
      <c r="A745" s="49"/>
      <c r="D745" s="10"/>
      <c r="E745" s="16"/>
      <c r="F745" s="16"/>
      <c r="G745" s="16"/>
      <c r="I745" s="82"/>
    </row>
    <row r="746" spans="1:9" s="11" customFormat="1" ht="27" customHeight="1">
      <c r="A746" s="49"/>
      <c r="D746" s="10"/>
      <c r="E746" s="16"/>
      <c r="F746" s="16"/>
      <c r="G746" s="16"/>
      <c r="I746" s="82"/>
    </row>
    <row r="747" spans="1:9" s="11" customFormat="1" ht="27" customHeight="1">
      <c r="A747" s="49"/>
      <c r="D747" s="10"/>
      <c r="E747" s="16"/>
      <c r="F747" s="16"/>
      <c r="G747" s="16"/>
      <c r="I747" s="82"/>
    </row>
    <row r="748" spans="1:9" s="11" customFormat="1" ht="27" customHeight="1">
      <c r="A748" s="49"/>
      <c r="D748" s="10"/>
      <c r="E748" s="16"/>
      <c r="F748" s="16"/>
      <c r="G748" s="16"/>
      <c r="I748" s="82"/>
    </row>
    <row r="749" spans="1:9" s="11" customFormat="1" ht="27" customHeight="1">
      <c r="A749" s="49"/>
      <c r="D749" s="10"/>
      <c r="E749" s="16"/>
      <c r="F749" s="16"/>
      <c r="G749" s="16"/>
      <c r="I749" s="82"/>
    </row>
    <row r="750" spans="1:9" s="11" customFormat="1" ht="27" customHeight="1">
      <c r="A750" s="49"/>
      <c r="D750" s="10"/>
      <c r="E750" s="16"/>
      <c r="F750" s="16"/>
      <c r="G750" s="16"/>
      <c r="I750" s="82"/>
    </row>
    <row r="751" spans="1:9" s="11" customFormat="1" ht="27" customHeight="1">
      <c r="A751" s="49"/>
      <c r="D751" s="10"/>
      <c r="E751" s="16"/>
      <c r="F751" s="16"/>
      <c r="G751" s="16"/>
      <c r="I751" s="82"/>
    </row>
    <row r="752" spans="1:9" s="11" customFormat="1" ht="27" customHeight="1">
      <c r="A752" s="49"/>
      <c r="D752" s="10"/>
      <c r="E752" s="16"/>
      <c r="F752" s="16"/>
      <c r="G752" s="16"/>
      <c r="I752" s="82"/>
    </row>
    <row r="753" spans="1:9" s="11" customFormat="1" ht="27" customHeight="1">
      <c r="A753" s="49"/>
      <c r="D753" s="10"/>
      <c r="E753" s="16"/>
      <c r="F753" s="16"/>
      <c r="G753" s="16"/>
      <c r="I753" s="82"/>
    </row>
    <row r="754" spans="1:9" s="11" customFormat="1" ht="27" customHeight="1">
      <c r="A754" s="49"/>
      <c r="D754" s="10"/>
      <c r="E754" s="16"/>
      <c r="F754" s="16"/>
      <c r="G754" s="16"/>
      <c r="I754" s="82"/>
    </row>
    <row r="755" spans="1:9" s="11" customFormat="1" ht="27" customHeight="1">
      <c r="A755" s="49"/>
      <c r="D755" s="10"/>
      <c r="E755" s="16"/>
      <c r="F755" s="16"/>
      <c r="G755" s="16"/>
      <c r="I755" s="82"/>
    </row>
    <row r="756" spans="1:9" s="11" customFormat="1" ht="27" customHeight="1">
      <c r="A756" s="49"/>
      <c r="D756" s="10"/>
      <c r="E756" s="16"/>
      <c r="F756" s="16"/>
      <c r="G756" s="16"/>
      <c r="I756" s="82"/>
    </row>
    <row r="757" spans="1:9" s="11" customFormat="1" ht="27" customHeight="1">
      <c r="A757" s="49"/>
      <c r="D757" s="10"/>
      <c r="E757" s="16"/>
      <c r="F757" s="16"/>
      <c r="G757" s="16"/>
      <c r="I757" s="82"/>
    </row>
    <row r="758" spans="1:9" s="11" customFormat="1" ht="27" customHeight="1">
      <c r="A758" s="49"/>
      <c r="D758" s="10"/>
      <c r="E758" s="16"/>
      <c r="F758" s="16"/>
      <c r="G758" s="16"/>
      <c r="I758" s="82"/>
    </row>
    <row r="759" spans="1:9" s="11" customFormat="1" ht="27" customHeight="1">
      <c r="A759" s="49"/>
      <c r="D759" s="10"/>
      <c r="E759" s="16"/>
      <c r="F759" s="16"/>
      <c r="G759" s="16"/>
      <c r="I759" s="82"/>
    </row>
    <row r="760" spans="1:9" s="11" customFormat="1" ht="27" customHeight="1">
      <c r="A760" s="49"/>
      <c r="D760" s="10"/>
      <c r="E760" s="16"/>
      <c r="F760" s="16"/>
      <c r="G760" s="16"/>
      <c r="I760" s="82"/>
    </row>
    <row r="761" spans="1:9" s="11" customFormat="1" ht="27" customHeight="1">
      <c r="A761" s="49"/>
      <c r="D761" s="10"/>
      <c r="E761" s="16"/>
      <c r="F761" s="16"/>
      <c r="G761" s="16"/>
      <c r="I761" s="82"/>
    </row>
    <row r="762" spans="1:9" s="11" customFormat="1" ht="27" customHeight="1">
      <c r="A762" s="49"/>
      <c r="D762" s="10"/>
      <c r="E762" s="16"/>
      <c r="F762" s="16"/>
      <c r="G762" s="16"/>
      <c r="I762" s="82"/>
    </row>
    <row r="763" spans="1:9" s="11" customFormat="1" ht="27" customHeight="1">
      <c r="A763" s="49"/>
      <c r="D763" s="10"/>
      <c r="E763" s="16"/>
      <c r="F763" s="16"/>
      <c r="G763" s="16"/>
      <c r="I763" s="82"/>
    </row>
    <row r="764" spans="1:9" s="11" customFormat="1" ht="27" customHeight="1">
      <c r="A764" s="49"/>
      <c r="D764" s="10"/>
      <c r="E764" s="16"/>
      <c r="F764" s="16"/>
      <c r="G764" s="16"/>
      <c r="I764" s="82"/>
    </row>
    <row r="765" spans="1:9" s="11" customFormat="1" ht="27" customHeight="1">
      <c r="A765" s="49"/>
      <c r="D765" s="10"/>
      <c r="E765" s="16"/>
      <c r="F765" s="16"/>
      <c r="G765" s="16"/>
      <c r="I765" s="82"/>
    </row>
    <row r="766" spans="1:9" s="11" customFormat="1" ht="27" customHeight="1">
      <c r="A766" s="49"/>
      <c r="D766" s="10"/>
      <c r="E766" s="16"/>
      <c r="F766" s="16"/>
      <c r="G766" s="16"/>
      <c r="I766" s="82"/>
    </row>
    <row r="767" spans="1:9" s="11" customFormat="1" ht="27" customHeight="1">
      <c r="A767" s="49"/>
      <c r="D767" s="10"/>
      <c r="E767" s="16"/>
      <c r="F767" s="16"/>
      <c r="G767" s="16"/>
      <c r="I767" s="82"/>
    </row>
    <row r="768" spans="1:9" s="11" customFormat="1" ht="27" customHeight="1">
      <c r="A768" s="49"/>
      <c r="D768" s="10"/>
      <c r="E768" s="16"/>
      <c r="F768" s="16"/>
      <c r="G768" s="16"/>
      <c r="I768" s="82"/>
    </row>
    <row r="769" spans="1:9" s="11" customFormat="1" ht="27" customHeight="1">
      <c r="A769" s="49"/>
      <c r="D769" s="10"/>
      <c r="E769" s="16"/>
      <c r="F769" s="16"/>
      <c r="G769" s="16"/>
      <c r="I769" s="82"/>
    </row>
    <row r="770" spans="1:9" s="11" customFormat="1" ht="27" customHeight="1">
      <c r="A770" s="49"/>
      <c r="D770" s="10"/>
      <c r="E770" s="16"/>
      <c r="F770" s="16"/>
      <c r="G770" s="16"/>
      <c r="I770" s="82"/>
    </row>
    <row r="771" spans="1:9" s="11" customFormat="1" ht="27" customHeight="1">
      <c r="A771" s="49"/>
      <c r="D771" s="10"/>
      <c r="E771" s="16"/>
      <c r="F771" s="16"/>
      <c r="G771" s="16"/>
      <c r="I771" s="82"/>
    </row>
    <row r="772" spans="1:9" s="11" customFormat="1" ht="27" customHeight="1">
      <c r="A772" s="49"/>
      <c r="D772" s="10"/>
      <c r="E772" s="16"/>
      <c r="F772" s="16"/>
      <c r="G772" s="16"/>
      <c r="I772" s="82"/>
    </row>
    <row r="773" spans="1:9" s="11" customFormat="1" ht="27" customHeight="1">
      <c r="A773" s="49"/>
      <c r="D773" s="10"/>
      <c r="E773" s="16"/>
      <c r="F773" s="16"/>
      <c r="G773" s="16"/>
      <c r="I773" s="82"/>
    </row>
    <row r="774" spans="1:9" s="11" customFormat="1" ht="27" customHeight="1">
      <c r="A774" s="49"/>
      <c r="D774" s="10"/>
      <c r="E774" s="16"/>
      <c r="F774" s="16"/>
      <c r="G774" s="16"/>
      <c r="I774" s="82"/>
    </row>
    <row r="775" spans="1:9" s="11" customFormat="1" ht="27" customHeight="1">
      <c r="A775" s="49"/>
      <c r="D775" s="10"/>
      <c r="E775" s="16"/>
      <c r="F775" s="16"/>
      <c r="G775" s="16"/>
      <c r="I775" s="82"/>
    </row>
    <row r="776" spans="1:9" s="11" customFormat="1" ht="27" customHeight="1">
      <c r="A776" s="49"/>
      <c r="D776" s="10"/>
      <c r="E776" s="16"/>
      <c r="F776" s="16"/>
      <c r="G776" s="16"/>
      <c r="I776" s="82"/>
    </row>
    <row r="777" spans="1:9" s="11" customFormat="1" ht="27" customHeight="1">
      <c r="A777" s="49"/>
      <c r="D777" s="10"/>
      <c r="E777" s="16"/>
      <c r="F777" s="16"/>
      <c r="G777" s="16"/>
      <c r="I777" s="82"/>
    </row>
    <row r="778" spans="1:9" s="11" customFormat="1" ht="27" customHeight="1">
      <c r="A778" s="49"/>
      <c r="D778" s="10"/>
      <c r="E778" s="16"/>
      <c r="F778" s="16"/>
      <c r="G778" s="16"/>
      <c r="I778" s="82"/>
    </row>
    <row r="779" spans="1:9" s="11" customFormat="1" ht="27" customHeight="1">
      <c r="A779" s="49"/>
      <c r="D779" s="10"/>
      <c r="E779" s="16"/>
      <c r="F779" s="16"/>
      <c r="G779" s="16"/>
      <c r="I779" s="82"/>
    </row>
    <row r="780" spans="1:9" s="11" customFormat="1" ht="27" customHeight="1">
      <c r="A780" s="49"/>
      <c r="D780" s="10"/>
      <c r="E780" s="16"/>
      <c r="F780" s="16"/>
      <c r="G780" s="16"/>
      <c r="I780" s="82"/>
    </row>
    <row r="781" spans="1:9" s="11" customFormat="1" ht="27" customHeight="1">
      <c r="A781" s="49"/>
      <c r="D781" s="10"/>
      <c r="E781" s="16"/>
      <c r="F781" s="16"/>
      <c r="G781" s="16"/>
      <c r="I781" s="82"/>
    </row>
    <row r="782" spans="1:9" s="11" customFormat="1" ht="27" customHeight="1">
      <c r="A782" s="49"/>
      <c r="D782" s="10"/>
      <c r="E782" s="16"/>
      <c r="F782" s="16"/>
      <c r="G782" s="16"/>
      <c r="I782" s="82"/>
    </row>
    <row r="783" spans="1:9" s="11" customFormat="1" ht="27" customHeight="1">
      <c r="A783" s="49"/>
      <c r="D783" s="10"/>
      <c r="E783" s="16"/>
      <c r="F783" s="16"/>
      <c r="G783" s="16"/>
      <c r="I783" s="82"/>
    </row>
    <row r="784" spans="1:9" s="11" customFormat="1" ht="27" customHeight="1">
      <c r="A784" s="49"/>
      <c r="D784" s="10"/>
      <c r="E784" s="16"/>
      <c r="F784" s="16"/>
      <c r="G784" s="16"/>
      <c r="I784" s="82"/>
    </row>
    <row r="785" spans="1:9" s="11" customFormat="1" ht="27" customHeight="1">
      <c r="A785" s="49"/>
      <c r="D785" s="10"/>
      <c r="E785" s="16"/>
      <c r="F785" s="16"/>
      <c r="G785" s="16"/>
      <c r="I785" s="82"/>
    </row>
    <row r="786" spans="1:9" s="11" customFormat="1" ht="27" customHeight="1">
      <c r="A786" s="49"/>
      <c r="D786" s="10"/>
      <c r="E786" s="16"/>
      <c r="F786" s="16"/>
      <c r="G786" s="16"/>
      <c r="I786" s="82"/>
    </row>
    <row r="787" spans="1:9" s="11" customFormat="1" ht="27" customHeight="1">
      <c r="A787" s="49"/>
      <c r="D787" s="10"/>
      <c r="E787" s="16"/>
      <c r="F787" s="16"/>
      <c r="G787" s="16"/>
      <c r="I787" s="82"/>
    </row>
    <row r="788" spans="1:9" s="11" customFormat="1" ht="27" customHeight="1">
      <c r="A788" s="49"/>
      <c r="D788" s="10"/>
      <c r="E788" s="16"/>
      <c r="F788" s="16"/>
      <c r="G788" s="16"/>
      <c r="I788" s="82"/>
    </row>
    <row r="789" spans="1:9" s="11" customFormat="1" ht="27" customHeight="1">
      <c r="A789" s="49"/>
      <c r="D789" s="10"/>
      <c r="E789" s="16"/>
      <c r="F789" s="16"/>
      <c r="G789" s="16"/>
      <c r="I789" s="82"/>
    </row>
    <row r="790" spans="1:9" s="11" customFormat="1" ht="27" customHeight="1">
      <c r="A790" s="49"/>
      <c r="D790" s="10"/>
      <c r="E790" s="16"/>
      <c r="F790" s="16"/>
      <c r="G790" s="16"/>
      <c r="I790" s="82"/>
    </row>
    <row r="791" spans="1:9" s="11" customFormat="1" ht="27" customHeight="1">
      <c r="A791" s="49"/>
      <c r="D791" s="10"/>
      <c r="E791" s="16"/>
      <c r="F791" s="16"/>
      <c r="G791" s="16"/>
      <c r="I791" s="82"/>
    </row>
    <row r="792" spans="1:9" s="11" customFormat="1" ht="27" customHeight="1">
      <c r="A792" s="49"/>
      <c r="D792" s="10"/>
      <c r="E792" s="16"/>
      <c r="F792" s="16"/>
      <c r="G792" s="16"/>
      <c r="I792" s="82"/>
    </row>
    <row r="793" spans="1:9" s="11" customFormat="1" ht="27" customHeight="1">
      <c r="A793" s="49"/>
      <c r="D793" s="10"/>
      <c r="E793" s="16"/>
      <c r="F793" s="16"/>
      <c r="G793" s="16"/>
      <c r="I793" s="82"/>
    </row>
    <row r="794" spans="1:9" s="11" customFormat="1" ht="27" customHeight="1">
      <c r="A794" s="49"/>
      <c r="D794" s="10"/>
      <c r="E794" s="16"/>
      <c r="F794" s="16"/>
      <c r="G794" s="16"/>
      <c r="I794" s="82"/>
    </row>
    <row r="795" spans="1:9" s="11" customFormat="1" ht="27" customHeight="1">
      <c r="A795" s="49"/>
      <c r="D795" s="10"/>
      <c r="E795" s="16"/>
      <c r="F795" s="16"/>
      <c r="G795" s="16"/>
      <c r="I795" s="82"/>
    </row>
    <row r="796" spans="1:9" s="11" customFormat="1" ht="27" customHeight="1">
      <c r="A796" s="49"/>
      <c r="D796" s="10"/>
      <c r="E796" s="16"/>
      <c r="F796" s="16"/>
      <c r="G796" s="16"/>
      <c r="I796" s="82"/>
    </row>
    <row r="797" spans="1:9" s="11" customFormat="1" ht="27" customHeight="1">
      <c r="A797" s="49"/>
      <c r="D797" s="10"/>
      <c r="E797" s="16"/>
      <c r="F797" s="16"/>
      <c r="G797" s="16"/>
      <c r="I797" s="82"/>
    </row>
    <row r="798" spans="1:9" s="11" customFormat="1" ht="27" customHeight="1">
      <c r="A798" s="49"/>
      <c r="D798" s="10"/>
      <c r="E798" s="16"/>
      <c r="F798" s="16"/>
      <c r="G798" s="16"/>
      <c r="I798" s="82"/>
    </row>
    <row r="799" spans="1:9" s="11" customFormat="1" ht="27" customHeight="1">
      <c r="A799" s="49"/>
      <c r="D799" s="10"/>
      <c r="E799" s="16"/>
      <c r="F799" s="16"/>
      <c r="G799" s="16"/>
      <c r="I799" s="82"/>
    </row>
    <row r="800" spans="1:9" s="11" customFormat="1" ht="27" customHeight="1">
      <c r="A800" s="49"/>
      <c r="D800" s="10"/>
      <c r="E800" s="16"/>
      <c r="F800" s="16"/>
      <c r="G800" s="16"/>
      <c r="I800" s="82"/>
    </row>
    <row r="801" spans="1:9" s="11" customFormat="1" ht="27" customHeight="1">
      <c r="A801" s="49"/>
      <c r="D801" s="10"/>
      <c r="E801" s="16"/>
      <c r="F801" s="16"/>
      <c r="G801" s="16"/>
      <c r="I801" s="82"/>
    </row>
    <row r="802" spans="1:9" s="11" customFormat="1" ht="27" customHeight="1">
      <c r="A802" s="49"/>
      <c r="D802" s="10"/>
      <c r="E802" s="16"/>
      <c r="F802" s="16"/>
      <c r="G802" s="16"/>
      <c r="I802" s="82"/>
    </row>
    <row r="803" spans="1:9" s="11" customFormat="1" ht="27" customHeight="1">
      <c r="A803" s="49"/>
      <c r="D803" s="10"/>
      <c r="E803" s="16"/>
      <c r="F803" s="16"/>
      <c r="G803" s="16"/>
      <c r="I803" s="82"/>
    </row>
    <row r="804" spans="1:9" s="11" customFormat="1" ht="27" customHeight="1">
      <c r="A804" s="49"/>
      <c r="D804" s="10"/>
      <c r="E804" s="16"/>
      <c r="F804" s="16"/>
      <c r="G804" s="16"/>
      <c r="I804" s="82"/>
    </row>
    <row r="805" spans="1:9" s="11" customFormat="1" ht="27" customHeight="1">
      <c r="A805" s="49"/>
      <c r="D805" s="10"/>
      <c r="E805" s="16"/>
      <c r="F805" s="16"/>
      <c r="G805" s="16"/>
      <c r="I805" s="82"/>
    </row>
    <row r="806" spans="1:9" s="11" customFormat="1" ht="27" customHeight="1">
      <c r="A806" s="49"/>
      <c r="D806" s="10"/>
      <c r="E806" s="16"/>
      <c r="F806" s="16"/>
      <c r="G806" s="16"/>
      <c r="I806" s="82"/>
    </row>
    <row r="807" spans="1:9" s="11" customFormat="1" ht="27" customHeight="1">
      <c r="A807" s="49"/>
      <c r="D807" s="10"/>
      <c r="E807" s="16"/>
      <c r="F807" s="16"/>
      <c r="G807" s="16"/>
      <c r="I807" s="82"/>
    </row>
    <row r="808" spans="1:9" s="11" customFormat="1" ht="27" customHeight="1">
      <c r="A808" s="49"/>
      <c r="D808" s="10"/>
      <c r="E808" s="16"/>
      <c r="F808" s="16"/>
      <c r="G808" s="16"/>
      <c r="I808" s="82"/>
    </row>
    <row r="809" spans="1:9" s="11" customFormat="1" ht="27" customHeight="1">
      <c r="A809" s="49"/>
      <c r="D809" s="10"/>
      <c r="E809" s="16"/>
      <c r="F809" s="16"/>
      <c r="G809" s="16"/>
      <c r="I809" s="82"/>
    </row>
    <row r="810" spans="1:9" s="11" customFormat="1" ht="27" customHeight="1">
      <c r="A810" s="49"/>
      <c r="D810" s="10"/>
      <c r="E810" s="16"/>
      <c r="F810" s="16"/>
      <c r="G810" s="16"/>
      <c r="I810" s="82"/>
    </row>
    <row r="811" spans="1:9" s="11" customFormat="1" ht="27" customHeight="1">
      <c r="A811" s="49"/>
      <c r="D811" s="10"/>
      <c r="E811" s="16"/>
      <c r="F811" s="16"/>
      <c r="G811" s="16"/>
      <c r="I811" s="82"/>
    </row>
    <row r="812" spans="1:9" s="11" customFormat="1" ht="27" customHeight="1">
      <c r="A812" s="49"/>
      <c r="D812" s="10"/>
      <c r="E812" s="16"/>
      <c r="F812" s="16"/>
      <c r="G812" s="16"/>
      <c r="I812" s="82"/>
    </row>
    <row r="813" spans="1:9" s="11" customFormat="1" ht="27" customHeight="1">
      <c r="A813" s="49"/>
      <c r="D813" s="10"/>
      <c r="E813" s="16"/>
      <c r="F813" s="16"/>
      <c r="G813" s="16"/>
      <c r="I813" s="82"/>
    </row>
    <row r="814" spans="1:9" s="11" customFormat="1" ht="27" customHeight="1">
      <c r="A814" s="49"/>
      <c r="D814" s="10"/>
      <c r="E814" s="16"/>
      <c r="F814" s="16"/>
      <c r="G814" s="16"/>
      <c r="I814" s="82"/>
    </row>
    <row r="815" spans="1:9" s="11" customFormat="1" ht="27" customHeight="1">
      <c r="A815" s="49"/>
      <c r="D815" s="10"/>
      <c r="E815" s="16"/>
      <c r="F815" s="16"/>
      <c r="G815" s="16"/>
      <c r="I815" s="82"/>
    </row>
    <row r="816" spans="1:9" s="11" customFormat="1" ht="27" customHeight="1">
      <c r="A816" s="49"/>
      <c r="D816" s="10"/>
      <c r="E816" s="16"/>
      <c r="F816" s="16"/>
      <c r="G816" s="16"/>
      <c r="I816" s="82"/>
    </row>
    <row r="817" spans="1:9" s="11" customFormat="1" ht="27" customHeight="1">
      <c r="A817" s="49"/>
      <c r="D817" s="10"/>
      <c r="E817" s="16"/>
      <c r="F817" s="16"/>
      <c r="G817" s="16"/>
      <c r="I817" s="82"/>
    </row>
    <row r="818" spans="1:9" s="11" customFormat="1" ht="27" customHeight="1">
      <c r="A818" s="49"/>
      <c r="D818" s="10"/>
      <c r="E818" s="16"/>
      <c r="F818" s="16"/>
      <c r="G818" s="16"/>
      <c r="I818" s="82"/>
    </row>
    <row r="819" spans="1:9" s="11" customFormat="1" ht="27" customHeight="1">
      <c r="A819" s="49"/>
      <c r="D819" s="10"/>
      <c r="E819" s="16"/>
      <c r="F819" s="16"/>
      <c r="G819" s="16"/>
      <c r="I819" s="82"/>
    </row>
    <row r="820" spans="1:9" s="11" customFormat="1" ht="27" customHeight="1">
      <c r="A820" s="49"/>
      <c r="D820" s="10"/>
      <c r="E820" s="16"/>
      <c r="F820" s="16"/>
      <c r="G820" s="16"/>
      <c r="I820" s="82"/>
    </row>
    <row r="821" spans="1:9" s="11" customFormat="1" ht="27" customHeight="1">
      <c r="A821" s="49"/>
      <c r="D821" s="10"/>
      <c r="E821" s="16"/>
      <c r="F821" s="16"/>
      <c r="G821" s="16"/>
      <c r="I821" s="82"/>
    </row>
    <row r="822" spans="1:9" s="11" customFormat="1" ht="27" customHeight="1">
      <c r="A822" s="49"/>
      <c r="D822" s="10"/>
      <c r="E822" s="16"/>
      <c r="F822" s="16"/>
      <c r="G822" s="16"/>
      <c r="I822" s="82"/>
    </row>
    <row r="823" spans="1:9" s="11" customFormat="1" ht="27" customHeight="1">
      <c r="A823" s="49"/>
      <c r="D823" s="10"/>
      <c r="E823" s="16"/>
      <c r="F823" s="16"/>
      <c r="G823" s="16"/>
      <c r="I823" s="82"/>
    </row>
    <row r="824" spans="1:9" s="11" customFormat="1" ht="27" customHeight="1">
      <c r="A824" s="49"/>
      <c r="D824" s="10"/>
      <c r="E824" s="16"/>
      <c r="F824" s="16"/>
      <c r="G824" s="16"/>
      <c r="I824" s="82"/>
    </row>
    <row r="825" spans="1:9" s="11" customFormat="1" ht="27" customHeight="1">
      <c r="A825" s="49"/>
      <c r="D825" s="10"/>
      <c r="E825" s="16"/>
      <c r="F825" s="16"/>
      <c r="G825" s="16"/>
      <c r="I825" s="82"/>
    </row>
    <row r="826" spans="1:9" s="11" customFormat="1" ht="27" customHeight="1">
      <c r="A826" s="49"/>
      <c r="D826" s="10"/>
      <c r="E826" s="16"/>
      <c r="F826" s="16"/>
      <c r="G826" s="16"/>
      <c r="I826" s="82"/>
    </row>
    <row r="827" spans="1:9" s="11" customFormat="1" ht="27" customHeight="1">
      <c r="A827" s="49"/>
      <c r="D827" s="10"/>
      <c r="E827" s="16"/>
      <c r="F827" s="16"/>
      <c r="G827" s="16"/>
      <c r="I827" s="82"/>
    </row>
    <row r="828" spans="1:9" s="11" customFormat="1" ht="27" customHeight="1">
      <c r="A828" s="49"/>
      <c r="D828" s="10"/>
      <c r="E828" s="16"/>
      <c r="F828" s="16"/>
      <c r="G828" s="16"/>
      <c r="I828" s="82"/>
    </row>
    <row r="829" spans="1:9" s="11" customFormat="1" ht="27" customHeight="1">
      <c r="A829" s="49"/>
      <c r="D829" s="10"/>
      <c r="E829" s="16"/>
      <c r="F829" s="16"/>
      <c r="G829" s="16"/>
      <c r="I829" s="82"/>
    </row>
    <row r="830" spans="1:9" s="11" customFormat="1" ht="27" customHeight="1">
      <c r="A830" s="49"/>
      <c r="D830" s="10"/>
      <c r="E830" s="16"/>
      <c r="F830" s="16"/>
      <c r="G830" s="16"/>
      <c r="I830" s="82"/>
    </row>
    <row r="831" spans="1:9" s="11" customFormat="1" ht="27" customHeight="1">
      <c r="A831" s="49"/>
      <c r="D831" s="10"/>
      <c r="E831" s="16"/>
      <c r="F831" s="16"/>
      <c r="G831" s="16"/>
      <c r="I831" s="82"/>
    </row>
    <row r="832" spans="1:9" s="11" customFormat="1" ht="27" customHeight="1">
      <c r="A832" s="49"/>
      <c r="D832" s="10"/>
      <c r="E832" s="16"/>
      <c r="F832" s="16"/>
      <c r="G832" s="16"/>
      <c r="I832" s="82"/>
    </row>
    <row r="833" spans="1:9" s="11" customFormat="1" ht="27" customHeight="1">
      <c r="A833" s="49"/>
      <c r="D833" s="10"/>
      <c r="E833" s="16"/>
      <c r="F833" s="16"/>
      <c r="G833" s="16"/>
      <c r="I833" s="82"/>
    </row>
    <row r="834" spans="1:9" s="11" customFormat="1" ht="27" customHeight="1">
      <c r="A834" s="49"/>
      <c r="D834" s="10"/>
      <c r="E834" s="16"/>
      <c r="F834" s="16"/>
      <c r="G834" s="16"/>
      <c r="I834" s="82"/>
    </row>
    <row r="835" spans="1:9" s="11" customFormat="1" ht="27" customHeight="1">
      <c r="A835" s="49"/>
      <c r="D835" s="10"/>
      <c r="E835" s="16"/>
      <c r="F835" s="16"/>
      <c r="G835" s="16"/>
      <c r="I835" s="82"/>
    </row>
    <row r="836" spans="1:9" s="11" customFormat="1" ht="27" customHeight="1">
      <c r="A836" s="49"/>
      <c r="D836" s="10"/>
      <c r="E836" s="16"/>
      <c r="F836" s="16"/>
      <c r="G836" s="16"/>
      <c r="I836" s="82"/>
    </row>
    <row r="837" spans="1:9" s="11" customFormat="1" ht="27" customHeight="1">
      <c r="A837" s="49"/>
      <c r="D837" s="10"/>
      <c r="E837" s="16"/>
      <c r="F837" s="16"/>
      <c r="G837" s="16"/>
      <c r="I837" s="82"/>
    </row>
    <row r="838" spans="1:9" s="11" customFormat="1" ht="27" customHeight="1">
      <c r="A838" s="49"/>
      <c r="D838" s="10"/>
      <c r="E838" s="16"/>
      <c r="F838" s="16"/>
      <c r="G838" s="16"/>
      <c r="I838" s="82"/>
    </row>
    <row r="839" spans="1:9" s="11" customFormat="1" ht="27" customHeight="1">
      <c r="A839" s="49"/>
      <c r="D839" s="10"/>
      <c r="E839" s="16"/>
      <c r="F839" s="16"/>
      <c r="G839" s="16"/>
      <c r="I839" s="82"/>
    </row>
    <row r="840" spans="1:9" s="11" customFormat="1" ht="27" customHeight="1">
      <c r="A840" s="49"/>
      <c r="D840" s="10"/>
      <c r="E840" s="16"/>
      <c r="F840" s="16"/>
      <c r="G840" s="16"/>
      <c r="I840" s="82"/>
    </row>
    <row r="841" spans="1:9" s="11" customFormat="1" ht="27" customHeight="1">
      <c r="A841" s="49"/>
      <c r="D841" s="10"/>
      <c r="E841" s="16"/>
      <c r="F841" s="16"/>
      <c r="G841" s="16"/>
      <c r="I841" s="82"/>
    </row>
    <row r="842" spans="1:9" s="11" customFormat="1" ht="27" customHeight="1">
      <c r="A842" s="49"/>
      <c r="D842" s="10"/>
      <c r="E842" s="16"/>
      <c r="F842" s="16"/>
      <c r="G842" s="16"/>
      <c r="I842" s="82"/>
    </row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81" ht="54.75" customHeight="1"/>
  </sheetData>
  <sheetProtection password="CF52" sheet="1"/>
  <autoFilter ref="A1:A1071"/>
  <mergeCells count="616">
    <mergeCell ref="A578:C578"/>
    <mergeCell ref="A157:D157"/>
    <mergeCell ref="I156:I157"/>
    <mergeCell ref="A305:D305"/>
    <mergeCell ref="A306:D306"/>
    <mergeCell ref="A543:C543"/>
    <mergeCell ref="A485:C485"/>
    <mergeCell ref="I602:I603"/>
    <mergeCell ref="A604:I604"/>
    <mergeCell ref="I306:I307"/>
    <mergeCell ref="A307:D307"/>
    <mergeCell ref="A447:D447"/>
    <mergeCell ref="A448:D448"/>
    <mergeCell ref="A579:C579"/>
    <mergeCell ref="A588:C588"/>
    <mergeCell ref="A528:C528"/>
    <mergeCell ref="A515:A516"/>
    <mergeCell ref="A158:I158"/>
    <mergeCell ref="I252:I253"/>
    <mergeCell ref="A257:C257"/>
    <mergeCell ref="A497:C497"/>
    <mergeCell ref="A475:C475"/>
    <mergeCell ref="A472:C472"/>
    <mergeCell ref="A265:C265"/>
    <mergeCell ref="C418:C419"/>
    <mergeCell ref="A383:C383"/>
    <mergeCell ref="A400:I400"/>
    <mergeCell ref="A220:D220"/>
    <mergeCell ref="A203:C203"/>
    <mergeCell ref="A441:C441"/>
    <mergeCell ref="A260:C260"/>
    <mergeCell ref="C252:C253"/>
    <mergeCell ref="A255:C255"/>
    <mergeCell ref="A424:D424"/>
    <mergeCell ref="A285:C285"/>
    <mergeCell ref="A294:C294"/>
    <mergeCell ref="A418:A419"/>
    <mergeCell ref="A151:C151"/>
    <mergeCell ref="A3:I3"/>
    <mergeCell ref="A32:C32"/>
    <mergeCell ref="A176:C176"/>
    <mergeCell ref="A200:C200"/>
    <mergeCell ref="A214:C214"/>
    <mergeCell ref="A213:C213"/>
    <mergeCell ref="A94:C94"/>
    <mergeCell ref="A154:D154"/>
    <mergeCell ref="A184:C184"/>
    <mergeCell ref="A469:C469"/>
    <mergeCell ref="A300:C300"/>
    <mergeCell ref="A403:C403"/>
    <mergeCell ref="A250:D250"/>
    <mergeCell ref="A407:C407"/>
    <mergeCell ref="A374:C374"/>
    <mergeCell ref="A382:C382"/>
    <mergeCell ref="A264:C264"/>
    <mergeCell ref="A309:A310"/>
    <mergeCell ref="D252:H252"/>
    <mergeCell ref="A504:C504"/>
    <mergeCell ref="A477:C477"/>
    <mergeCell ref="A480:A481"/>
    <mergeCell ref="A464:C464"/>
    <mergeCell ref="B222:B223"/>
    <mergeCell ref="D451:H451"/>
    <mergeCell ref="A420:C420"/>
    <mergeCell ref="A248:C248"/>
    <mergeCell ref="A267:C267"/>
    <mergeCell ref="A362:C362"/>
    <mergeCell ref="A538:C538"/>
    <mergeCell ref="A31:C31"/>
    <mergeCell ref="A63:C63"/>
    <mergeCell ref="A187:C187"/>
    <mergeCell ref="A218:C218"/>
    <mergeCell ref="B159:B160"/>
    <mergeCell ref="A510:C510"/>
    <mergeCell ref="A506:C506"/>
    <mergeCell ref="A440:C440"/>
    <mergeCell ref="A449:D449"/>
    <mergeCell ref="A188:C188"/>
    <mergeCell ref="A303:C303"/>
    <mergeCell ref="A79:C79"/>
    <mergeCell ref="A78:I78"/>
    <mergeCell ref="D191:H191"/>
    <mergeCell ref="A268:C268"/>
    <mergeCell ref="B191:B192"/>
    <mergeCell ref="A138:C138"/>
    <mergeCell ref="D222:H222"/>
    <mergeCell ref="A228:D228"/>
    <mergeCell ref="A139:C139"/>
    <mergeCell ref="A133:C133"/>
    <mergeCell ref="A136:C136"/>
    <mergeCell ref="A2:I2"/>
    <mergeCell ref="A186:C186"/>
    <mergeCell ref="A409:C409"/>
    <mergeCell ref="A115:C115"/>
    <mergeCell ref="A175:C175"/>
    <mergeCell ref="A167:C167"/>
    <mergeCell ref="A120:C120"/>
    <mergeCell ref="A148:C148"/>
    <mergeCell ref="A143:C143"/>
    <mergeCell ref="A132:C132"/>
    <mergeCell ref="A134:D134"/>
    <mergeCell ref="A137:C137"/>
    <mergeCell ref="A153:C153"/>
    <mergeCell ref="A150:C150"/>
    <mergeCell ref="A141:C141"/>
    <mergeCell ref="A140:C140"/>
    <mergeCell ref="A144:C144"/>
    <mergeCell ref="A109:C109"/>
    <mergeCell ref="A357:C357"/>
    <mergeCell ref="A401:C401"/>
    <mergeCell ref="C389:C390"/>
    <mergeCell ref="A369:C369"/>
    <mergeCell ref="A269:C269"/>
    <mergeCell ref="A277:C277"/>
    <mergeCell ref="A384:C384"/>
    <mergeCell ref="A386:C386"/>
    <mergeCell ref="A168:C168"/>
    <mergeCell ref="A466:C466"/>
    <mergeCell ref="A128:A129"/>
    <mergeCell ref="A117:C117"/>
    <mergeCell ref="A127:I127"/>
    <mergeCell ref="I128:I129"/>
    <mergeCell ref="D128:H128"/>
    <mergeCell ref="A124:C124"/>
    <mergeCell ref="A389:A390"/>
    <mergeCell ref="A170:D170"/>
    <mergeCell ref="A131:C131"/>
    <mergeCell ref="I480:I481"/>
    <mergeCell ref="A461:C461"/>
    <mergeCell ref="A483:C483"/>
    <mergeCell ref="A491:D491"/>
    <mergeCell ref="A454:C454"/>
    <mergeCell ref="A467:C467"/>
    <mergeCell ref="D480:H480"/>
    <mergeCell ref="A463:C463"/>
    <mergeCell ref="A474:C474"/>
    <mergeCell ref="A462:C462"/>
    <mergeCell ref="A399:C399"/>
    <mergeCell ref="A96:D96"/>
    <mergeCell ref="A108:C108"/>
    <mergeCell ref="A217:C217"/>
    <mergeCell ref="A106:D106"/>
    <mergeCell ref="C98:C99"/>
    <mergeCell ref="B128:B129"/>
    <mergeCell ref="A97:I97"/>
    <mergeCell ref="A119:C119"/>
    <mergeCell ref="A98:A99"/>
    <mergeCell ref="A529:C529"/>
    <mergeCell ref="A536:C536"/>
    <mergeCell ref="B546:B547"/>
    <mergeCell ref="A125:C125"/>
    <mergeCell ref="A313:C313"/>
    <mergeCell ref="C309:C310"/>
    <mergeCell ref="A337:C337"/>
    <mergeCell ref="A193:C193"/>
    <mergeCell ref="A482:C482"/>
    <mergeCell ref="A412:C412"/>
    <mergeCell ref="A577:C577"/>
    <mergeCell ref="A576:C576"/>
    <mergeCell ref="A560:C560"/>
    <mergeCell ref="A570:C570"/>
    <mergeCell ref="A540:C540"/>
    <mergeCell ref="D546:H546"/>
    <mergeCell ref="A542:C542"/>
    <mergeCell ref="C546:C547"/>
    <mergeCell ref="A546:A547"/>
    <mergeCell ref="A519:C519"/>
    <mergeCell ref="A525:I525"/>
    <mergeCell ref="A456:C456"/>
    <mergeCell ref="A567:C567"/>
    <mergeCell ref="D573:H573"/>
    <mergeCell ref="A531:C531"/>
    <mergeCell ref="A539:C539"/>
    <mergeCell ref="A534:C534"/>
    <mergeCell ref="A533:C533"/>
    <mergeCell ref="A520:C520"/>
    <mergeCell ref="A502:C502"/>
    <mergeCell ref="A523:C523"/>
    <mergeCell ref="A503:C503"/>
    <mergeCell ref="A544:D544"/>
    <mergeCell ref="A562:C562"/>
    <mergeCell ref="A411:C411"/>
    <mergeCell ref="A514:I514"/>
    <mergeCell ref="I515:I516"/>
    <mergeCell ref="A545:I545"/>
    <mergeCell ref="A548:C548"/>
    <mergeCell ref="A430:C430"/>
    <mergeCell ref="C451:C452"/>
    <mergeCell ref="A423:C423"/>
    <mergeCell ref="A530:C530"/>
    <mergeCell ref="A532:C532"/>
    <mergeCell ref="A498:C498"/>
    <mergeCell ref="A527:C527"/>
    <mergeCell ref="A500:C500"/>
    <mergeCell ref="A453:C453"/>
    <mergeCell ref="A512:C512"/>
    <mergeCell ref="A421:C421"/>
    <mergeCell ref="A435:C435"/>
    <mergeCell ref="A443:C443"/>
    <mergeCell ref="A450:I450"/>
    <mergeCell ref="A455:C455"/>
    <mergeCell ref="A445:C445"/>
    <mergeCell ref="A442:C442"/>
    <mergeCell ref="A444:C444"/>
    <mergeCell ref="A422:C422"/>
    <mergeCell ref="A451:A452"/>
    <mergeCell ref="B480:B481"/>
    <mergeCell ref="A496:C496"/>
    <mergeCell ref="A495:I495"/>
    <mergeCell ref="A473:C473"/>
    <mergeCell ref="B418:B419"/>
    <mergeCell ref="A439:C439"/>
    <mergeCell ref="D418:H418"/>
    <mergeCell ref="A471:C471"/>
    <mergeCell ref="A478:D478"/>
    <mergeCell ref="A458:D458"/>
    <mergeCell ref="A405:C405"/>
    <mergeCell ref="A404:C404"/>
    <mergeCell ref="C515:C516"/>
    <mergeCell ref="A488:C488"/>
    <mergeCell ref="A509:C509"/>
    <mergeCell ref="A508:I508"/>
    <mergeCell ref="A415:C415"/>
    <mergeCell ref="A431:C431"/>
    <mergeCell ref="A434:C434"/>
    <mergeCell ref="A432:C432"/>
    <mergeCell ref="A391:C391"/>
    <mergeCell ref="D360:H360"/>
    <mergeCell ref="A360:A361"/>
    <mergeCell ref="A388:I388"/>
    <mergeCell ref="C360:C361"/>
    <mergeCell ref="A373:C373"/>
    <mergeCell ref="A365:C365"/>
    <mergeCell ref="A368:C368"/>
    <mergeCell ref="B360:B361"/>
    <mergeCell ref="A371:C371"/>
    <mergeCell ref="A348:C348"/>
    <mergeCell ref="A387:D387"/>
    <mergeCell ref="A372:C372"/>
    <mergeCell ref="A356:C356"/>
    <mergeCell ref="A304:D304"/>
    <mergeCell ref="D309:H309"/>
    <mergeCell ref="A320:C320"/>
    <mergeCell ref="A314:C314"/>
    <mergeCell ref="A315:D315"/>
    <mergeCell ref="A296:C296"/>
    <mergeCell ref="A297:C297"/>
    <mergeCell ref="A408:C408"/>
    <mergeCell ref="A349:C349"/>
    <mergeCell ref="A358:D358"/>
    <mergeCell ref="A341:D341"/>
    <mergeCell ref="A395:C395"/>
    <mergeCell ref="A311:C311"/>
    <mergeCell ref="A312:C312"/>
    <mergeCell ref="D389:H389"/>
    <mergeCell ref="A254:C254"/>
    <mergeCell ref="A235:C235"/>
    <mergeCell ref="B252:B253"/>
    <mergeCell ref="A247:C247"/>
    <mergeCell ref="A238:C238"/>
    <mergeCell ref="A227:C227"/>
    <mergeCell ref="A244:C244"/>
    <mergeCell ref="A240:C240"/>
    <mergeCell ref="A251:I251"/>
    <mergeCell ref="A241:C241"/>
    <mergeCell ref="A83:C83"/>
    <mergeCell ref="A194:C194"/>
    <mergeCell ref="A266:C266"/>
    <mergeCell ref="A95:C95"/>
    <mergeCell ref="A256:C256"/>
    <mergeCell ref="A290:C290"/>
    <mergeCell ref="A104:C104"/>
    <mergeCell ref="A180:C180"/>
    <mergeCell ref="A195:C195"/>
    <mergeCell ref="A107:C107"/>
    <mergeCell ref="A85:C85"/>
    <mergeCell ref="A53:C53"/>
    <mergeCell ref="A45:C45"/>
    <mergeCell ref="A60:C60"/>
    <mergeCell ref="A62:C62"/>
    <mergeCell ref="D280:H280"/>
    <mergeCell ref="A280:A281"/>
    <mergeCell ref="A72:C72"/>
    <mergeCell ref="A89:C89"/>
    <mergeCell ref="D98:H98"/>
    <mergeCell ref="A55:C55"/>
    <mergeCell ref="A66:D66"/>
    <mergeCell ref="A82:C82"/>
    <mergeCell ref="A58:C58"/>
    <mergeCell ref="A65:C65"/>
    <mergeCell ref="A71:C71"/>
    <mergeCell ref="A64:C64"/>
    <mergeCell ref="A68:A69"/>
    <mergeCell ref="A77:C77"/>
    <mergeCell ref="A6:A7"/>
    <mergeCell ref="A27:C27"/>
    <mergeCell ref="A26:C26"/>
    <mergeCell ref="A49:C49"/>
    <mergeCell ref="A33:C33"/>
    <mergeCell ref="A38:C38"/>
    <mergeCell ref="A34:D34"/>
    <mergeCell ref="B36:B37"/>
    <mergeCell ref="A8:C8"/>
    <mergeCell ref="A11:C11"/>
    <mergeCell ref="C36:C37"/>
    <mergeCell ref="A44:C44"/>
    <mergeCell ref="A39:C39"/>
    <mergeCell ref="A28:C28"/>
    <mergeCell ref="A36:A37"/>
    <mergeCell ref="A20:C20"/>
    <mergeCell ref="A41:C41"/>
    <mergeCell ref="A40:I40"/>
    <mergeCell ref="A9:C9"/>
    <mergeCell ref="A12:C12"/>
    <mergeCell ref="A10:C10"/>
    <mergeCell ref="A80:C80"/>
    <mergeCell ref="A59:C59"/>
    <mergeCell ref="A67:I67"/>
    <mergeCell ref="A50:C50"/>
    <mergeCell ref="A52:C52"/>
    <mergeCell ref="D68:H68"/>
    <mergeCell ref="A61:C61"/>
    <mergeCell ref="A54:C54"/>
    <mergeCell ref="A56:C56"/>
    <mergeCell ref="A100:C100"/>
    <mergeCell ref="C68:C69"/>
    <mergeCell ref="A381:C381"/>
    <mergeCell ref="A359:I359"/>
    <mergeCell ref="A375:C375"/>
    <mergeCell ref="A379:C379"/>
    <mergeCell ref="A224:C224"/>
    <mergeCell ref="A86:C86"/>
    <mergeCell ref="I280:I281"/>
    <mergeCell ref="A308:I308"/>
    <mergeCell ref="A295:C295"/>
    <mergeCell ref="B309:B310"/>
    <mergeCell ref="I309:I310"/>
    <mergeCell ref="A316:C316"/>
    <mergeCell ref="A284:C284"/>
    <mergeCell ref="A299:C299"/>
    <mergeCell ref="A292:C292"/>
    <mergeCell ref="A302:C302"/>
    <mergeCell ref="A317:C317"/>
    <mergeCell ref="A329:C329"/>
    <mergeCell ref="A323:C323"/>
    <mergeCell ref="C335:C336"/>
    <mergeCell ref="A335:A336"/>
    <mergeCell ref="A339:C339"/>
    <mergeCell ref="A330:C330"/>
    <mergeCell ref="A326:C326"/>
    <mergeCell ref="A321:C321"/>
    <mergeCell ref="A322:C322"/>
    <mergeCell ref="A318:C318"/>
    <mergeCell ref="A603:D603"/>
    <mergeCell ref="B573:B574"/>
    <mergeCell ref="A559:C559"/>
    <mergeCell ref="A593:C593"/>
    <mergeCell ref="A594:C594"/>
    <mergeCell ref="A343:C343"/>
    <mergeCell ref="A340:C340"/>
    <mergeCell ref="A586:C586"/>
    <mergeCell ref="A602:D602"/>
    <mergeCell ref="C573:C574"/>
    <mergeCell ref="A582:C582"/>
    <mergeCell ref="A575:C575"/>
    <mergeCell ref="A331:C331"/>
    <mergeCell ref="C480:C481"/>
    <mergeCell ref="A350:C350"/>
    <mergeCell ref="A414:C414"/>
    <mergeCell ref="A354:C354"/>
    <mergeCell ref="A601:D601"/>
    <mergeCell ref="A600:D600"/>
    <mergeCell ref="A597:C597"/>
    <mergeCell ref="A325:C325"/>
    <mergeCell ref="A484:I484"/>
    <mergeCell ref="A589:C589"/>
    <mergeCell ref="A595:C595"/>
    <mergeCell ref="A599:C599"/>
    <mergeCell ref="A376:C376"/>
    <mergeCell ref="A585:C585"/>
    <mergeCell ref="A249:C249"/>
    <mergeCell ref="A288:C288"/>
    <mergeCell ref="A353:C353"/>
    <mergeCell ref="B335:B336"/>
    <mergeCell ref="A328:C328"/>
    <mergeCell ref="A591:C591"/>
    <mergeCell ref="A396:D396"/>
    <mergeCell ref="A393:C393"/>
    <mergeCell ref="A392:C392"/>
    <mergeCell ref="A580:D580"/>
    <mergeCell ref="A272:C272"/>
    <mergeCell ref="A275:C275"/>
    <mergeCell ref="A596:C596"/>
    <mergeCell ref="A598:C598"/>
    <mergeCell ref="A584:C584"/>
    <mergeCell ref="A587:C587"/>
    <mergeCell ref="A378:C378"/>
    <mergeCell ref="A429:C429"/>
    <mergeCell ref="A489:C489"/>
    <mergeCell ref="A507:C507"/>
    <mergeCell ref="A21:C21"/>
    <mergeCell ref="B6:B7"/>
    <mergeCell ref="A583:C583"/>
    <mergeCell ref="A590:C590"/>
    <mergeCell ref="A279:I279"/>
    <mergeCell ref="A278:D278"/>
    <mergeCell ref="A211:C211"/>
    <mergeCell ref="C280:C281"/>
    <mergeCell ref="A283:C283"/>
    <mergeCell ref="A293:C293"/>
    <mergeCell ref="A74:D74"/>
    <mergeCell ref="A102:C102"/>
    <mergeCell ref="A5:I5"/>
    <mergeCell ref="A19:C19"/>
    <mergeCell ref="A22:C22"/>
    <mergeCell ref="A13:D13"/>
    <mergeCell ref="A17:C17"/>
    <mergeCell ref="A35:I35"/>
    <mergeCell ref="A30:C30"/>
    <mergeCell ref="C6:C7"/>
    <mergeCell ref="A46:D46"/>
    <mergeCell ref="D36:H36"/>
    <mergeCell ref="D6:H6"/>
    <mergeCell ref="A130:C130"/>
    <mergeCell ref="A126:D126"/>
    <mergeCell ref="A146:C146"/>
    <mergeCell ref="A145:C145"/>
    <mergeCell ref="A90:C90"/>
    <mergeCell ref="A70:C70"/>
    <mergeCell ref="A73:C73"/>
    <mergeCell ref="A84:C84"/>
    <mergeCell ref="A75:C75"/>
    <mergeCell ref="I6:I7"/>
    <mergeCell ref="A48:C48"/>
    <mergeCell ref="B68:B69"/>
    <mergeCell ref="A51:C51"/>
    <mergeCell ref="A16:C16"/>
    <mergeCell ref="A23:C23"/>
    <mergeCell ref="A18:C18"/>
    <mergeCell ref="A15:C15"/>
    <mergeCell ref="A196:C196"/>
    <mergeCell ref="A216:C216"/>
    <mergeCell ref="A1:I1"/>
    <mergeCell ref="A4:I4"/>
    <mergeCell ref="A24:C24"/>
    <mergeCell ref="I68:I69"/>
    <mergeCell ref="A122:C122"/>
    <mergeCell ref="A121:C121"/>
    <mergeCell ref="I36:I37"/>
    <mergeCell ref="A76:C76"/>
    <mergeCell ref="A205:C205"/>
    <mergeCell ref="A197:C197"/>
    <mergeCell ref="A201:C201"/>
    <mergeCell ref="A232:I232"/>
    <mergeCell ref="A198:D198"/>
    <mergeCell ref="A221:I221"/>
    <mergeCell ref="A226:C226"/>
    <mergeCell ref="A222:A223"/>
    <mergeCell ref="A225:C225"/>
    <mergeCell ref="A202:I202"/>
    <mergeCell ref="C191:C192"/>
    <mergeCell ref="A190:I190"/>
    <mergeCell ref="A179:C179"/>
    <mergeCell ref="D159:H159"/>
    <mergeCell ref="A178:C178"/>
    <mergeCell ref="A174:C174"/>
    <mergeCell ref="I191:I192"/>
    <mergeCell ref="A191:A192"/>
    <mergeCell ref="A189:D189"/>
    <mergeCell ref="A182:C182"/>
    <mergeCell ref="A91:C91"/>
    <mergeCell ref="C159:C160"/>
    <mergeCell ref="A123:C123"/>
    <mergeCell ref="B98:B99"/>
    <mergeCell ref="A113:C113"/>
    <mergeCell ref="I159:I160"/>
    <mergeCell ref="A116:C116"/>
    <mergeCell ref="C128:C129"/>
    <mergeCell ref="A142:C142"/>
    <mergeCell ref="I98:I99"/>
    <mergeCell ref="A81:C81"/>
    <mergeCell ref="A87:C87"/>
    <mergeCell ref="A291:C291"/>
    <mergeCell ref="A246:C246"/>
    <mergeCell ref="A276:C276"/>
    <mergeCell ref="A274:C274"/>
    <mergeCell ref="A286:D286"/>
    <mergeCell ref="A161:C161"/>
    <mergeCell ref="A271:C271"/>
    <mergeCell ref="A258:D258"/>
    <mergeCell ref="A262:C262"/>
    <mergeCell ref="A114:C114"/>
    <mergeCell ref="A209:C209"/>
    <mergeCell ref="A219:C219"/>
    <mergeCell ref="A210:C210"/>
    <mergeCell ref="A207:C207"/>
    <mergeCell ref="A177:C177"/>
    <mergeCell ref="A164:C164"/>
    <mergeCell ref="A169:C169"/>
    <mergeCell ref="A159:A160"/>
    <mergeCell ref="I546:I547"/>
    <mergeCell ref="A344:C344"/>
    <mergeCell ref="A332:C332"/>
    <mergeCell ref="A319:C319"/>
    <mergeCell ref="A233:C233"/>
    <mergeCell ref="A282:C282"/>
    <mergeCell ref="A261:C261"/>
    <mergeCell ref="B280:B281"/>
    <mergeCell ref="A237:C237"/>
    <mergeCell ref="A252:A253"/>
    <mergeCell ref="A334:I334"/>
    <mergeCell ref="I418:I419"/>
    <mergeCell ref="A416:D416"/>
    <mergeCell ref="A417:I417"/>
    <mergeCell ref="A428:I428"/>
    <mergeCell ref="A370:I370"/>
    <mergeCell ref="A398:C398"/>
    <mergeCell ref="A402:C402"/>
    <mergeCell ref="A394:C394"/>
    <mergeCell ref="A347:C347"/>
    <mergeCell ref="A565:C565"/>
    <mergeCell ref="A557:C557"/>
    <mergeCell ref="A563:C563"/>
    <mergeCell ref="A561:C561"/>
    <mergeCell ref="A558:C558"/>
    <mergeCell ref="A556:C556"/>
    <mergeCell ref="A551:C551"/>
    <mergeCell ref="A549:C549"/>
    <mergeCell ref="A499:C499"/>
    <mergeCell ref="A573:A574"/>
    <mergeCell ref="A572:I572"/>
    <mergeCell ref="A568:C568"/>
    <mergeCell ref="I573:I574"/>
    <mergeCell ref="A571:D571"/>
    <mergeCell ref="A569:C569"/>
    <mergeCell ref="A501:C501"/>
    <mergeCell ref="A554:C554"/>
    <mergeCell ref="B515:B516"/>
    <mergeCell ref="A513:D513"/>
    <mergeCell ref="A555:C555"/>
    <mergeCell ref="A552:D552"/>
    <mergeCell ref="A541:C541"/>
    <mergeCell ref="A521:D521"/>
    <mergeCell ref="A550:C550"/>
    <mergeCell ref="A537:C537"/>
    <mergeCell ref="A524:C524"/>
    <mergeCell ref="A183:C183"/>
    <mergeCell ref="A173:C173"/>
    <mergeCell ref="A156:D156"/>
    <mergeCell ref="A92:C92"/>
    <mergeCell ref="A103:C103"/>
    <mergeCell ref="A162:C162"/>
    <mergeCell ref="A105:C105"/>
    <mergeCell ref="A101:C101"/>
    <mergeCell ref="A110:C110"/>
    <mergeCell ref="A111:C111"/>
    <mergeCell ref="A149:C149"/>
    <mergeCell ref="A152:C152"/>
    <mergeCell ref="A243:C243"/>
    <mergeCell ref="A229:C229"/>
    <mergeCell ref="A236:C236"/>
    <mergeCell ref="A239:C239"/>
    <mergeCell ref="C222:C223"/>
    <mergeCell ref="A208:C208"/>
    <mergeCell ref="A206:C206"/>
    <mergeCell ref="A231:C231"/>
    <mergeCell ref="A172:C172"/>
    <mergeCell ref="A155:D155"/>
    <mergeCell ref="A163:I163"/>
    <mergeCell ref="I451:I452"/>
    <mergeCell ref="I448:I449"/>
    <mergeCell ref="A427:C427"/>
    <mergeCell ref="A446:D446"/>
    <mergeCell ref="I222:I223"/>
    <mergeCell ref="A433:C433"/>
    <mergeCell ref="A273:C273"/>
    <mergeCell ref="I360:I361"/>
    <mergeCell ref="A363:C363"/>
    <mergeCell ref="A377:C377"/>
    <mergeCell ref="B389:B390"/>
    <mergeCell ref="I389:I390"/>
    <mergeCell ref="A333:D333"/>
    <mergeCell ref="A366:D366"/>
    <mergeCell ref="A345:C345"/>
    <mergeCell ref="I335:I336"/>
    <mergeCell ref="A351:C351"/>
    <mergeCell ref="A522:C522"/>
    <mergeCell ref="A494:C494"/>
    <mergeCell ref="A457:C457"/>
    <mergeCell ref="A526:C526"/>
    <mergeCell ref="A406:C406"/>
    <mergeCell ref="D335:H335"/>
    <mergeCell ref="A385:C385"/>
    <mergeCell ref="A364:C364"/>
    <mergeCell ref="A346:C346"/>
    <mergeCell ref="A338:C338"/>
    <mergeCell ref="D515:H515"/>
    <mergeCell ref="A518:C518"/>
    <mergeCell ref="A517:C517"/>
    <mergeCell ref="B451:B452"/>
    <mergeCell ref="A476:C476"/>
    <mergeCell ref="A490:C490"/>
    <mergeCell ref="A468:C468"/>
    <mergeCell ref="A493:C493"/>
    <mergeCell ref="A479:I479"/>
    <mergeCell ref="A465:C465"/>
    <mergeCell ref="A204:C204"/>
    <mergeCell ref="A263:C263"/>
    <mergeCell ref="A426:C426"/>
    <mergeCell ref="A437:C437"/>
    <mergeCell ref="A436:C436"/>
    <mergeCell ref="A460:C460"/>
    <mergeCell ref="A324:C324"/>
    <mergeCell ref="A234:C234"/>
    <mergeCell ref="A215:C215"/>
    <mergeCell ref="A230:C230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2021-03-03T05:45:14Z</cp:lastPrinted>
  <dcterms:created xsi:type="dcterms:W3CDTF">2009-10-19T06:28:23Z</dcterms:created>
  <dcterms:modified xsi:type="dcterms:W3CDTF">2021-05-11T08:45:01Z</dcterms:modified>
  <cp:category/>
  <cp:version/>
  <cp:contentType/>
  <cp:contentStatus/>
</cp:coreProperties>
</file>